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Communication CCM\12. Sustenabilitatea PNHIV&amp;TB\Planurile de sustenabilitate TB &amp; HIV\"/>
    </mc:Choice>
  </mc:AlternateContent>
  <bookViews>
    <workbookView xWindow="0" yWindow="0" windowWidth="28800" windowHeight="11535" tabRatio="576" activeTab="4"/>
  </bookViews>
  <sheets>
    <sheet name="Obiectiv 1_malul drept" sheetId="4" r:id="rId1"/>
    <sheet name="Obiectiv 1_malul_sting" sheetId="10" r:id="rId2"/>
    <sheet name="Obiectiv 2_malul_drept" sheetId="8" r:id="rId3"/>
    <sheet name="Obiectiv 2_malul_sting" sheetId="12" r:id="rId4"/>
    <sheet name="Obiectiv 2_RM" sheetId="13" r:id="rId5"/>
  </sheets>
  <externalReferences>
    <externalReference r:id="rId6"/>
    <externalReference r:id="rId7"/>
  </externalReferences>
  <definedNames>
    <definedName name="_xlnm.Print_Area" localSheetId="0">'Obiectiv 1_malul drept'!$A$2:$I$47</definedName>
    <definedName name="_xlnm.Print_Area" localSheetId="1">'Obiectiv 1_malul_sting'!$A$2:$I$59</definedName>
    <definedName name="_xlnm.Print_Area" localSheetId="2">'Obiectiv 2_malul_drept'!$A$1:$T$84</definedName>
    <definedName name="_xlnm.Print_Area" localSheetId="3">'Obiectiv 2_malul_sting'!$A$1:$T$84</definedName>
    <definedName name="_xlnm.Print_Area" localSheetId="4">'Obiectiv 2_RM'!$A$1:$AB$84</definedName>
  </definedNames>
  <calcPr calcId="152511"/>
</workbook>
</file>

<file path=xl/calcChain.xml><?xml version="1.0" encoding="utf-8"?>
<calcChain xmlns="http://schemas.openxmlformats.org/spreadsheetml/2006/main">
  <c r="N77" i="13" l="1"/>
  <c r="H74" i="8"/>
  <c r="G74" i="8"/>
  <c r="F74" i="8"/>
  <c r="E74" i="8"/>
  <c r="H73" i="8"/>
  <c r="G73" i="8"/>
  <c r="F73" i="8"/>
  <c r="E73" i="8"/>
  <c r="E63" i="12"/>
  <c r="I63" i="12" s="1"/>
  <c r="H63" i="12"/>
  <c r="G63" i="12"/>
  <c r="F63" i="12"/>
  <c r="H63" i="8"/>
  <c r="G63" i="8"/>
  <c r="F63" i="8"/>
  <c r="E63" i="8"/>
  <c r="E66" i="12"/>
  <c r="E65" i="12"/>
  <c r="E65" i="8"/>
  <c r="E66" i="8"/>
  <c r="F36" i="8"/>
  <c r="G36" i="8"/>
  <c r="E36" i="8"/>
  <c r="H10" i="8"/>
  <c r="G10" i="8"/>
  <c r="F10" i="8"/>
  <c r="H9" i="8"/>
  <c r="G9" i="8"/>
  <c r="F9" i="8"/>
  <c r="F19" i="8"/>
  <c r="G19" i="8"/>
  <c r="H19" i="8"/>
  <c r="E19" i="8"/>
  <c r="E10" i="8"/>
  <c r="E9" i="8"/>
  <c r="H39" i="8"/>
  <c r="G39" i="8"/>
  <c r="F39" i="8"/>
  <c r="E39" i="8"/>
  <c r="E35" i="8"/>
  <c r="F35" i="8"/>
  <c r="E62" i="12" l="1"/>
  <c r="J83" i="13"/>
  <c r="J81" i="13"/>
  <c r="J80" i="13"/>
  <c r="J79" i="13"/>
  <c r="J78" i="13"/>
  <c r="J74" i="13"/>
  <c r="J73" i="13"/>
  <c r="J72" i="13"/>
  <c r="J71" i="13"/>
  <c r="J70" i="13" s="1"/>
  <c r="J67" i="13"/>
  <c r="J64" i="13"/>
  <c r="J63" i="13"/>
  <c r="J62" i="13" s="1"/>
  <c r="J56" i="13"/>
  <c r="J26" i="13"/>
  <c r="J55" i="13"/>
  <c r="J54" i="13"/>
  <c r="J52" i="13"/>
  <c r="J51" i="13"/>
  <c r="J50" i="13"/>
  <c r="J49" i="13"/>
  <c r="J48" i="13"/>
  <c r="J47" i="13"/>
  <c r="J46" i="13"/>
  <c r="J45" i="13"/>
  <c r="J43" i="13"/>
  <c r="J39" i="13"/>
  <c r="J38" i="13"/>
  <c r="J37" i="13"/>
  <c r="J36" i="13"/>
  <c r="J35" i="13"/>
  <c r="J34" i="13" s="1"/>
  <c r="J77" i="13" l="1"/>
  <c r="J42" i="13"/>
  <c r="J29" i="13" l="1"/>
  <c r="J28" i="13" s="1"/>
  <c r="J27" i="13"/>
  <c r="J25" i="13" s="1"/>
  <c r="J22" i="13"/>
  <c r="J21" i="13"/>
  <c r="J20" i="13"/>
  <c r="J19" i="13"/>
  <c r="J15" i="13"/>
  <c r="J14" i="13"/>
  <c r="J11" i="13"/>
  <c r="J8" i="13"/>
  <c r="E69" i="13" l="1"/>
  <c r="X69" i="13" s="1"/>
  <c r="E56" i="13"/>
  <c r="X56" i="13" s="1"/>
  <c r="F58" i="13"/>
  <c r="Y58" i="13" s="1"/>
  <c r="G58" i="13"/>
  <c r="Z58" i="13" s="1"/>
  <c r="H58" i="13"/>
  <c r="AA58" i="13" s="1"/>
  <c r="I58" i="13"/>
  <c r="AB58" i="13" s="1"/>
  <c r="G59" i="13"/>
  <c r="Z59" i="13" s="1"/>
  <c r="H59" i="13"/>
  <c r="AA59" i="13" s="1"/>
  <c r="I59" i="13"/>
  <c r="AB59" i="13" s="1"/>
  <c r="F16" i="13"/>
  <c r="Y16" i="13" s="1"/>
  <c r="G16" i="13"/>
  <c r="Z16" i="13" s="1"/>
  <c r="H16" i="13"/>
  <c r="AA16" i="13" s="1"/>
  <c r="E23" i="13"/>
  <c r="X23" i="13" s="1"/>
  <c r="G23" i="13"/>
  <c r="Z23" i="13" s="1"/>
  <c r="B83" i="13"/>
  <c r="A83" i="13"/>
  <c r="B81" i="13"/>
  <c r="A81" i="13"/>
  <c r="B80" i="13"/>
  <c r="A80" i="13"/>
  <c r="B79" i="13"/>
  <c r="A79" i="13"/>
  <c r="B78" i="13"/>
  <c r="A78" i="13"/>
  <c r="B74" i="13"/>
  <c r="A74" i="13"/>
  <c r="B73" i="13"/>
  <c r="A73" i="13"/>
  <c r="B72" i="13"/>
  <c r="A72" i="13"/>
  <c r="B71" i="13"/>
  <c r="A71" i="13"/>
  <c r="B70" i="13"/>
  <c r="A70" i="13"/>
  <c r="B69" i="13"/>
  <c r="A69" i="13"/>
  <c r="B68" i="13"/>
  <c r="A68" i="13"/>
  <c r="B67" i="13"/>
  <c r="A67" i="13"/>
  <c r="B66" i="13"/>
  <c r="A66" i="13"/>
  <c r="B65" i="13"/>
  <c r="A65" i="13"/>
  <c r="B64" i="13"/>
  <c r="A64" i="13"/>
  <c r="B63" i="13"/>
  <c r="A63" i="13"/>
  <c r="B62" i="13"/>
  <c r="A62" i="13"/>
  <c r="B59" i="13"/>
  <c r="A59" i="13"/>
  <c r="B58" i="13"/>
  <c r="A58" i="13"/>
  <c r="B57" i="13"/>
  <c r="A57" i="13"/>
  <c r="B56" i="13"/>
  <c r="A56" i="13"/>
  <c r="B55" i="13"/>
  <c r="A55" i="13"/>
  <c r="B54" i="13"/>
  <c r="A54" i="13"/>
  <c r="B53" i="13"/>
  <c r="A53" i="13"/>
  <c r="B52" i="13"/>
  <c r="A52" i="13"/>
  <c r="B51" i="13"/>
  <c r="A51" i="13"/>
  <c r="B50" i="13"/>
  <c r="A50" i="13"/>
  <c r="B49" i="13"/>
  <c r="A49" i="13"/>
  <c r="B48" i="13"/>
  <c r="A48" i="13"/>
  <c r="B47" i="13"/>
  <c r="A47" i="13"/>
  <c r="B46" i="13"/>
  <c r="A46" i="13"/>
  <c r="B45" i="13"/>
  <c r="A45" i="13"/>
  <c r="B44" i="13"/>
  <c r="A44" i="13"/>
  <c r="B43" i="13"/>
  <c r="A43" i="13"/>
  <c r="B38" i="13"/>
  <c r="A38" i="13"/>
  <c r="B37" i="13"/>
  <c r="A37" i="13"/>
  <c r="B36" i="13"/>
  <c r="A36" i="13"/>
  <c r="B35" i="13"/>
  <c r="A35" i="13"/>
  <c r="B32" i="13"/>
  <c r="A32" i="13"/>
  <c r="B31" i="13"/>
  <c r="A31" i="13"/>
  <c r="B30" i="13"/>
  <c r="A30" i="13"/>
  <c r="B29" i="13"/>
  <c r="A29" i="13"/>
  <c r="B27" i="13"/>
  <c r="A27" i="13"/>
  <c r="B26" i="13"/>
  <c r="A26" i="13"/>
  <c r="B23" i="13"/>
  <c r="A23" i="13"/>
  <c r="B22" i="13"/>
  <c r="A22" i="13"/>
  <c r="B21" i="13"/>
  <c r="A21" i="13"/>
  <c r="B20" i="13"/>
  <c r="A20" i="13"/>
  <c r="B19" i="13"/>
  <c r="A19" i="13"/>
  <c r="B18" i="13"/>
  <c r="A18" i="13"/>
  <c r="B17" i="13"/>
  <c r="A17" i="13"/>
  <c r="B16" i="13"/>
  <c r="A16" i="13"/>
  <c r="B15" i="13"/>
  <c r="A15" i="13"/>
  <c r="B14" i="13"/>
  <c r="A14" i="13"/>
  <c r="B13" i="13"/>
  <c r="A13" i="13"/>
  <c r="B12" i="13"/>
  <c r="A12" i="13"/>
  <c r="B10" i="13"/>
  <c r="A10" i="13"/>
  <c r="B9" i="13"/>
  <c r="A9" i="13"/>
  <c r="B8" i="13"/>
  <c r="A8" i="13"/>
  <c r="H39" i="12"/>
  <c r="P39" i="12" s="1"/>
  <c r="G39" i="12"/>
  <c r="F39" i="12"/>
  <c r="N39" i="12"/>
  <c r="J39" i="12"/>
  <c r="P39" i="8"/>
  <c r="L39" i="8"/>
  <c r="H39" i="13"/>
  <c r="N39" i="8"/>
  <c r="F39" i="13"/>
  <c r="J39" i="8"/>
  <c r="H83" i="12"/>
  <c r="G83" i="12"/>
  <c r="F83" i="12"/>
  <c r="H81" i="12"/>
  <c r="G81" i="12"/>
  <c r="F81" i="12"/>
  <c r="H80" i="12"/>
  <c r="G80" i="12"/>
  <c r="F80" i="12"/>
  <c r="H79" i="12"/>
  <c r="G79" i="12"/>
  <c r="F79" i="12"/>
  <c r="H78" i="12"/>
  <c r="G78" i="12"/>
  <c r="F78" i="12"/>
  <c r="H74" i="12"/>
  <c r="G74" i="12"/>
  <c r="F74" i="12"/>
  <c r="H73" i="12"/>
  <c r="G73" i="12"/>
  <c r="F73" i="12"/>
  <c r="H72" i="12"/>
  <c r="G72" i="12"/>
  <c r="F72" i="12"/>
  <c r="H71" i="12"/>
  <c r="G71" i="12"/>
  <c r="F71" i="12"/>
  <c r="H69" i="12"/>
  <c r="G69" i="12"/>
  <c r="F69" i="12"/>
  <c r="H68" i="12"/>
  <c r="G68" i="12"/>
  <c r="F68" i="12"/>
  <c r="E68" i="12"/>
  <c r="H67" i="12"/>
  <c r="G67" i="12"/>
  <c r="F67" i="12"/>
  <c r="H66" i="12"/>
  <c r="G66" i="12"/>
  <c r="F66" i="12"/>
  <c r="H65" i="12"/>
  <c r="G65" i="12"/>
  <c r="F65" i="12"/>
  <c r="H64" i="12"/>
  <c r="G64" i="12"/>
  <c r="G62" i="12" s="1"/>
  <c r="F64" i="12"/>
  <c r="J53" i="12"/>
  <c r="L53" i="12"/>
  <c r="N53" i="12"/>
  <c r="H53" i="12"/>
  <c r="P53" i="12" s="1"/>
  <c r="H52" i="12"/>
  <c r="G52" i="12"/>
  <c r="F52" i="12"/>
  <c r="E52" i="12"/>
  <c r="H51" i="12"/>
  <c r="G51" i="12"/>
  <c r="F51" i="12"/>
  <c r="E51" i="12"/>
  <c r="H50" i="12"/>
  <c r="G50" i="12"/>
  <c r="F50" i="12"/>
  <c r="E50" i="12"/>
  <c r="H49" i="12"/>
  <c r="G49" i="12"/>
  <c r="F49" i="12"/>
  <c r="E49" i="12"/>
  <c r="H48" i="12"/>
  <c r="G48" i="12"/>
  <c r="F48" i="12"/>
  <c r="E48" i="12"/>
  <c r="H47" i="12"/>
  <c r="G47" i="12"/>
  <c r="F47" i="12"/>
  <c r="E47" i="12"/>
  <c r="H46" i="12"/>
  <c r="G46" i="12"/>
  <c r="F46" i="12"/>
  <c r="E46" i="12"/>
  <c r="H45" i="12"/>
  <c r="G45" i="12"/>
  <c r="F45" i="12"/>
  <c r="E45" i="12"/>
  <c r="H44" i="12"/>
  <c r="G44" i="12"/>
  <c r="F44" i="12"/>
  <c r="E44" i="12"/>
  <c r="H43" i="12"/>
  <c r="G43" i="12"/>
  <c r="F43" i="12"/>
  <c r="H38" i="12"/>
  <c r="G38" i="12"/>
  <c r="F38" i="12"/>
  <c r="H37" i="12"/>
  <c r="G37" i="12"/>
  <c r="F37" i="12"/>
  <c r="H36" i="12"/>
  <c r="F36" i="12"/>
  <c r="G36" i="12"/>
  <c r="H35" i="12"/>
  <c r="H34" i="12" s="1"/>
  <c r="G35" i="12"/>
  <c r="F35" i="12"/>
  <c r="F34" i="12" s="1"/>
  <c r="F30" i="12"/>
  <c r="G29" i="12"/>
  <c r="H27" i="12"/>
  <c r="G27" i="12"/>
  <c r="H26" i="12"/>
  <c r="G26" i="12"/>
  <c r="H22" i="12"/>
  <c r="G22" i="12"/>
  <c r="F22" i="12"/>
  <c r="H21" i="12"/>
  <c r="G21" i="12"/>
  <c r="F21" i="12"/>
  <c r="H18" i="12"/>
  <c r="G18" i="12"/>
  <c r="F18" i="12"/>
  <c r="H17" i="12"/>
  <c r="G17" i="12"/>
  <c r="F17" i="12"/>
  <c r="E38" i="12"/>
  <c r="E37" i="12"/>
  <c r="E36" i="12"/>
  <c r="E36" i="13" s="1"/>
  <c r="X36" i="13" s="1"/>
  <c r="E35" i="12"/>
  <c r="E34" i="12" s="1"/>
  <c r="E29" i="12"/>
  <c r="F27" i="12"/>
  <c r="F26" i="12"/>
  <c r="E22" i="12"/>
  <c r="E21" i="12"/>
  <c r="F19" i="12"/>
  <c r="G19" i="12"/>
  <c r="H19" i="12"/>
  <c r="E19" i="12"/>
  <c r="E18" i="12"/>
  <c r="E17" i="12"/>
  <c r="AA39" i="13" l="1"/>
  <c r="S39" i="13"/>
  <c r="T39" i="13"/>
  <c r="G34" i="12"/>
  <c r="I34" i="12" s="1"/>
  <c r="F62" i="12"/>
  <c r="H62" i="12"/>
  <c r="Q39" i="13"/>
  <c r="I39" i="12"/>
  <c r="R39" i="8"/>
  <c r="M39" i="13"/>
  <c r="I39" i="8"/>
  <c r="G39" i="13"/>
  <c r="E39" i="13"/>
  <c r="L39" i="12"/>
  <c r="O39" i="13" s="1"/>
  <c r="P39" i="13" s="1"/>
  <c r="I72" i="12"/>
  <c r="I53" i="12"/>
  <c r="I71" i="12"/>
  <c r="I74" i="12"/>
  <c r="E42" i="12"/>
  <c r="G42" i="12"/>
  <c r="H42" i="12"/>
  <c r="I73" i="12"/>
  <c r="R53" i="12"/>
  <c r="F42" i="12"/>
  <c r="F12" i="12"/>
  <c r="G12" i="12"/>
  <c r="N12" i="12" s="1"/>
  <c r="H12" i="12"/>
  <c r="P12" i="12" s="1"/>
  <c r="E12" i="12"/>
  <c r="N83" i="12"/>
  <c r="J83" i="12"/>
  <c r="P83" i="12"/>
  <c r="L83" i="12"/>
  <c r="B83" i="12"/>
  <c r="A83" i="12"/>
  <c r="P81" i="12"/>
  <c r="L81" i="12"/>
  <c r="N81" i="12"/>
  <c r="J81" i="12"/>
  <c r="B81" i="12"/>
  <c r="A81" i="12"/>
  <c r="N80" i="12"/>
  <c r="J80" i="12"/>
  <c r="P80" i="12"/>
  <c r="L80" i="12"/>
  <c r="I80" i="12"/>
  <c r="B80" i="12"/>
  <c r="A80" i="12"/>
  <c r="P79" i="12"/>
  <c r="L79" i="12"/>
  <c r="J79" i="12"/>
  <c r="B79" i="12"/>
  <c r="A79" i="12"/>
  <c r="N78" i="12"/>
  <c r="J78" i="12"/>
  <c r="B78" i="12"/>
  <c r="A78" i="12"/>
  <c r="E77" i="12"/>
  <c r="N74" i="12"/>
  <c r="J74" i="12"/>
  <c r="P74" i="12"/>
  <c r="L74" i="12"/>
  <c r="B74" i="12"/>
  <c r="A74" i="12"/>
  <c r="P73" i="12"/>
  <c r="L73" i="12"/>
  <c r="N73" i="12"/>
  <c r="J73" i="12"/>
  <c r="B73" i="12"/>
  <c r="A73" i="12"/>
  <c r="N72" i="12"/>
  <c r="J72" i="12"/>
  <c r="B72" i="12"/>
  <c r="A72" i="12"/>
  <c r="P71" i="12"/>
  <c r="L71" i="12"/>
  <c r="N71" i="12"/>
  <c r="N70" i="12" s="1"/>
  <c r="B71" i="12"/>
  <c r="A71" i="12"/>
  <c r="G70" i="12"/>
  <c r="B70" i="12"/>
  <c r="A70" i="12"/>
  <c r="N69" i="12"/>
  <c r="J69" i="12"/>
  <c r="P69" i="12"/>
  <c r="B69" i="12"/>
  <c r="A69" i="12"/>
  <c r="N68" i="12"/>
  <c r="J68" i="12"/>
  <c r="P68" i="12"/>
  <c r="L68" i="12"/>
  <c r="I68" i="12"/>
  <c r="B68" i="12"/>
  <c r="A68" i="12"/>
  <c r="P67" i="12"/>
  <c r="L67" i="12"/>
  <c r="N67" i="12"/>
  <c r="J67" i="12"/>
  <c r="B67" i="12"/>
  <c r="A67" i="12"/>
  <c r="N66" i="12"/>
  <c r="J66" i="12"/>
  <c r="P66" i="12"/>
  <c r="L66" i="12"/>
  <c r="B66" i="12"/>
  <c r="A66" i="12"/>
  <c r="P65" i="12"/>
  <c r="L65" i="12"/>
  <c r="N65" i="12"/>
  <c r="J65" i="12"/>
  <c r="B65" i="12"/>
  <c r="A65" i="12"/>
  <c r="N64" i="12"/>
  <c r="J64" i="12"/>
  <c r="P64" i="12"/>
  <c r="L64" i="12"/>
  <c r="I64" i="12"/>
  <c r="B64" i="12"/>
  <c r="A64" i="12"/>
  <c r="P63" i="12"/>
  <c r="L63" i="12"/>
  <c r="B63" i="12"/>
  <c r="A63" i="12"/>
  <c r="B62" i="12"/>
  <c r="A62" i="12"/>
  <c r="B59" i="12"/>
  <c r="A59" i="12"/>
  <c r="B58" i="12"/>
  <c r="A58" i="12"/>
  <c r="I57" i="12"/>
  <c r="H57" i="12"/>
  <c r="P57" i="12" s="1"/>
  <c r="G57" i="12"/>
  <c r="N57" i="12" s="1"/>
  <c r="F57" i="12"/>
  <c r="L57" i="12" s="1"/>
  <c r="E57" i="12"/>
  <c r="J57" i="12" s="1"/>
  <c r="B57" i="12"/>
  <c r="A57" i="12"/>
  <c r="B56" i="12"/>
  <c r="A56" i="12"/>
  <c r="B55" i="12"/>
  <c r="A55" i="12"/>
  <c r="H54" i="12"/>
  <c r="P54" i="12" s="1"/>
  <c r="G54" i="12"/>
  <c r="N54" i="12" s="1"/>
  <c r="F54" i="12"/>
  <c r="L54" i="12" s="1"/>
  <c r="E54" i="12"/>
  <c r="B54" i="12"/>
  <c r="A54" i="12"/>
  <c r="B53" i="12"/>
  <c r="A53" i="12"/>
  <c r="N52" i="12"/>
  <c r="J52" i="12"/>
  <c r="P52" i="12"/>
  <c r="L52" i="12"/>
  <c r="B52" i="12"/>
  <c r="A52" i="12"/>
  <c r="P51" i="12"/>
  <c r="L51" i="12"/>
  <c r="N51" i="12"/>
  <c r="J51" i="12"/>
  <c r="B51" i="12"/>
  <c r="A51" i="12"/>
  <c r="N50" i="12"/>
  <c r="J50" i="12"/>
  <c r="P50" i="12"/>
  <c r="L50" i="12"/>
  <c r="I50" i="12"/>
  <c r="B50" i="12"/>
  <c r="A50" i="12"/>
  <c r="P49" i="12"/>
  <c r="L49" i="12"/>
  <c r="N49" i="12"/>
  <c r="J49" i="12"/>
  <c r="B49" i="12"/>
  <c r="A49" i="12"/>
  <c r="N48" i="12"/>
  <c r="J48" i="12"/>
  <c r="P48" i="12"/>
  <c r="L48" i="12"/>
  <c r="B48" i="12"/>
  <c r="A48" i="12"/>
  <c r="P47" i="12"/>
  <c r="L47" i="12"/>
  <c r="N47" i="12"/>
  <c r="J47" i="12"/>
  <c r="B47" i="12"/>
  <c r="A47" i="12"/>
  <c r="N46" i="12"/>
  <c r="J46" i="12"/>
  <c r="P46" i="12"/>
  <c r="L46" i="12"/>
  <c r="I46" i="12"/>
  <c r="B46" i="12"/>
  <c r="A46" i="12"/>
  <c r="P45" i="12"/>
  <c r="L45" i="12"/>
  <c r="N45" i="12"/>
  <c r="J45" i="12"/>
  <c r="B45" i="12"/>
  <c r="A45" i="12"/>
  <c r="N44" i="12"/>
  <c r="J44" i="12"/>
  <c r="P44" i="12"/>
  <c r="L44" i="12"/>
  <c r="B44" i="12"/>
  <c r="A44" i="12"/>
  <c r="P43" i="12"/>
  <c r="L43" i="12"/>
  <c r="L42" i="12" s="1"/>
  <c r="M42" i="12" s="1"/>
  <c r="N43" i="12"/>
  <c r="J43" i="12"/>
  <c r="B43" i="12"/>
  <c r="A43" i="12"/>
  <c r="N38" i="12"/>
  <c r="J38" i="12"/>
  <c r="P38" i="12"/>
  <c r="L38" i="12"/>
  <c r="I38" i="12"/>
  <c r="B38" i="12"/>
  <c r="A38" i="12"/>
  <c r="P37" i="12"/>
  <c r="L37" i="12"/>
  <c r="N37" i="12"/>
  <c r="J37" i="12"/>
  <c r="B37" i="12"/>
  <c r="A37" i="12"/>
  <c r="N36" i="12"/>
  <c r="J36" i="12"/>
  <c r="P36" i="12"/>
  <c r="B36" i="12"/>
  <c r="A36" i="12"/>
  <c r="N35" i="12"/>
  <c r="J35" i="12"/>
  <c r="B35" i="12"/>
  <c r="A35" i="12"/>
  <c r="B32" i="12"/>
  <c r="A32" i="12"/>
  <c r="B31" i="12"/>
  <c r="A31" i="12"/>
  <c r="N30" i="12"/>
  <c r="J30" i="12"/>
  <c r="P30" i="12"/>
  <c r="L30" i="12"/>
  <c r="I30" i="12"/>
  <c r="B30" i="12"/>
  <c r="A30" i="12"/>
  <c r="P29" i="12"/>
  <c r="L29" i="12"/>
  <c r="B29" i="12"/>
  <c r="A29" i="12"/>
  <c r="H28" i="12"/>
  <c r="P27" i="12"/>
  <c r="L27" i="12"/>
  <c r="N27" i="12"/>
  <c r="J27" i="12"/>
  <c r="B27" i="12"/>
  <c r="A27" i="12"/>
  <c r="N26" i="12"/>
  <c r="N25" i="12" s="1"/>
  <c r="J26" i="12"/>
  <c r="J25" i="12" s="1"/>
  <c r="I26" i="12"/>
  <c r="B26" i="12"/>
  <c r="A26" i="12"/>
  <c r="G25" i="12"/>
  <c r="E25" i="12"/>
  <c r="B23" i="12"/>
  <c r="A23" i="12"/>
  <c r="P22" i="12"/>
  <c r="L22" i="12"/>
  <c r="N22" i="12"/>
  <c r="J22" i="12"/>
  <c r="B22" i="12"/>
  <c r="A22" i="12"/>
  <c r="N21" i="12"/>
  <c r="N20" i="12" s="1"/>
  <c r="J21" i="12"/>
  <c r="J20" i="12" s="1"/>
  <c r="I21" i="12"/>
  <c r="B21" i="12"/>
  <c r="A21" i="12"/>
  <c r="G20" i="12"/>
  <c r="E20" i="12"/>
  <c r="B20" i="12"/>
  <c r="A20" i="12"/>
  <c r="N19" i="12"/>
  <c r="J19" i="12"/>
  <c r="P19" i="12"/>
  <c r="L19" i="12"/>
  <c r="B19" i="12"/>
  <c r="A19" i="12"/>
  <c r="P18" i="12"/>
  <c r="L18" i="12"/>
  <c r="N18" i="12"/>
  <c r="J18" i="12"/>
  <c r="B18" i="12"/>
  <c r="A18" i="12"/>
  <c r="N17" i="12"/>
  <c r="J17" i="12"/>
  <c r="P17" i="12"/>
  <c r="L17" i="12"/>
  <c r="I17" i="12"/>
  <c r="B17" i="12"/>
  <c r="A17" i="12"/>
  <c r="B16" i="12"/>
  <c r="A16" i="12"/>
  <c r="B15" i="12"/>
  <c r="A15" i="12"/>
  <c r="B14" i="12"/>
  <c r="A14" i="12"/>
  <c r="B13" i="12"/>
  <c r="A13" i="12"/>
  <c r="L12" i="12"/>
  <c r="J12" i="12"/>
  <c r="B12" i="12"/>
  <c r="A12" i="12"/>
  <c r="B10" i="12"/>
  <c r="A10" i="12"/>
  <c r="B9" i="12"/>
  <c r="A9" i="12"/>
  <c r="B8" i="12"/>
  <c r="A8" i="12"/>
  <c r="J42" i="12" l="1"/>
  <c r="K42" i="12" s="1"/>
  <c r="Z39" i="13"/>
  <c r="N39" i="13"/>
  <c r="N42" i="12"/>
  <c r="O42" i="12" s="1"/>
  <c r="P42" i="12"/>
  <c r="Q42" i="12" s="1"/>
  <c r="R39" i="12"/>
  <c r="S39" i="12" s="1"/>
  <c r="I39" i="13"/>
  <c r="R39" i="13"/>
  <c r="I62" i="12"/>
  <c r="S39" i="8"/>
  <c r="Y39" i="13"/>
  <c r="U39" i="13"/>
  <c r="K39" i="13"/>
  <c r="X39" i="13" s="1"/>
  <c r="P28" i="12"/>
  <c r="I54" i="12"/>
  <c r="J54" i="12"/>
  <c r="R54" i="12" s="1"/>
  <c r="R83" i="12"/>
  <c r="R80" i="12"/>
  <c r="S80" i="12" s="1"/>
  <c r="R68" i="12"/>
  <c r="S68" i="12" s="1"/>
  <c r="R64" i="12"/>
  <c r="S64" i="12" s="1"/>
  <c r="R66" i="12"/>
  <c r="R67" i="12"/>
  <c r="R57" i="12"/>
  <c r="R49" i="12"/>
  <c r="R46" i="12"/>
  <c r="S46" i="12" s="1"/>
  <c r="R48" i="12"/>
  <c r="R44" i="12"/>
  <c r="R45" i="12"/>
  <c r="R50" i="12"/>
  <c r="S50" i="12" s="1"/>
  <c r="R52" i="12"/>
  <c r="R37" i="12"/>
  <c r="L28" i="12"/>
  <c r="R38" i="12"/>
  <c r="S38" i="12" s="1"/>
  <c r="R30" i="12"/>
  <c r="S30" i="12" s="1"/>
  <c r="O25" i="12"/>
  <c r="O20" i="12"/>
  <c r="R19" i="12"/>
  <c r="R17" i="12"/>
  <c r="S17" i="12" s="1"/>
  <c r="R12" i="12"/>
  <c r="I12" i="12"/>
  <c r="J29" i="12"/>
  <c r="E28" i="12"/>
  <c r="N29" i="12"/>
  <c r="N28" i="12" s="1"/>
  <c r="G28" i="12"/>
  <c r="I29" i="12"/>
  <c r="L35" i="12"/>
  <c r="P35" i="12"/>
  <c r="L36" i="12"/>
  <c r="R36" i="12" s="1"/>
  <c r="I36" i="12"/>
  <c r="I37" i="12"/>
  <c r="S37" i="12" s="1"/>
  <c r="I45" i="12"/>
  <c r="I49" i="12"/>
  <c r="S49" i="12" s="1"/>
  <c r="I67" i="12"/>
  <c r="J71" i="12"/>
  <c r="E70" i="12"/>
  <c r="L78" i="12"/>
  <c r="F77" i="12"/>
  <c r="P78" i="12"/>
  <c r="R78" i="12" s="1"/>
  <c r="H77" i="12"/>
  <c r="R18" i="12"/>
  <c r="I18" i="12"/>
  <c r="I19" i="12"/>
  <c r="S19" i="12" s="1"/>
  <c r="K20" i="12"/>
  <c r="L21" i="12"/>
  <c r="L20" i="12" s="1"/>
  <c r="F20" i="12"/>
  <c r="P21" i="12"/>
  <c r="P20" i="12" s="1"/>
  <c r="H20" i="12"/>
  <c r="R22" i="12"/>
  <c r="I22" i="12"/>
  <c r="I20" i="12" s="1"/>
  <c r="L26" i="12"/>
  <c r="L25" i="12" s="1"/>
  <c r="F25" i="12"/>
  <c r="P26" i="12"/>
  <c r="P25" i="12" s="1"/>
  <c r="H25" i="12"/>
  <c r="R27" i="12"/>
  <c r="I27" i="12"/>
  <c r="I25" i="12" s="1"/>
  <c r="F28" i="12"/>
  <c r="M28" i="12" s="1"/>
  <c r="I35" i="12"/>
  <c r="R43" i="12"/>
  <c r="I43" i="12"/>
  <c r="I44" i="12"/>
  <c r="S44" i="12" s="1"/>
  <c r="R47" i="12"/>
  <c r="I47" i="12"/>
  <c r="I48" i="12"/>
  <c r="R51" i="12"/>
  <c r="I51" i="12"/>
  <c r="I52" i="12"/>
  <c r="R74" i="12"/>
  <c r="N79" i="12"/>
  <c r="R79" i="12" s="1"/>
  <c r="G77" i="12"/>
  <c r="I79" i="12"/>
  <c r="J63" i="12"/>
  <c r="N63" i="12"/>
  <c r="R65" i="12"/>
  <c r="I65" i="12"/>
  <c r="I66" i="12"/>
  <c r="L69" i="12"/>
  <c r="R69" i="12" s="1"/>
  <c r="I69" i="12"/>
  <c r="L72" i="12"/>
  <c r="L70" i="12" s="1"/>
  <c r="F70" i="12"/>
  <c r="P72" i="12"/>
  <c r="P70" i="12" s="1"/>
  <c r="H70" i="12"/>
  <c r="R73" i="12"/>
  <c r="S73" i="12" s="1"/>
  <c r="I78" i="12"/>
  <c r="R81" i="12"/>
  <c r="I81" i="12"/>
  <c r="I83" i="12"/>
  <c r="V39" i="13" l="1"/>
  <c r="R42" i="12"/>
  <c r="AB39" i="13"/>
  <c r="S12" i="12"/>
  <c r="S83" i="12"/>
  <c r="S54" i="12"/>
  <c r="S81" i="12"/>
  <c r="S52" i="12"/>
  <c r="S79" i="12"/>
  <c r="S78" i="12"/>
  <c r="S69" i="12"/>
  <c r="S67" i="12"/>
  <c r="S66" i="12"/>
  <c r="S48" i="12"/>
  <c r="S45" i="12"/>
  <c r="I42" i="12"/>
  <c r="S47" i="12"/>
  <c r="S36" i="12"/>
  <c r="R35" i="12"/>
  <c r="S35" i="12" s="1"/>
  <c r="O28" i="12"/>
  <c r="R25" i="12"/>
  <c r="S25" i="12" s="1"/>
  <c r="S22" i="12"/>
  <c r="Q20" i="12"/>
  <c r="M20" i="12"/>
  <c r="S18" i="12"/>
  <c r="R71" i="12"/>
  <c r="S71" i="12" s="1"/>
  <c r="J70" i="12"/>
  <c r="R70" i="12" s="1"/>
  <c r="R29" i="12"/>
  <c r="S29" i="12" s="1"/>
  <c r="J28" i="12"/>
  <c r="R20" i="12"/>
  <c r="S20" i="12" s="1"/>
  <c r="S65" i="12"/>
  <c r="R63" i="12"/>
  <c r="S63" i="12" s="1"/>
  <c r="S74" i="12"/>
  <c r="S51" i="12"/>
  <c r="S43" i="12"/>
  <c r="S27" i="12"/>
  <c r="Q25" i="12"/>
  <c r="M25" i="12"/>
  <c r="I77" i="12"/>
  <c r="I70" i="12"/>
  <c r="I28" i="12"/>
  <c r="R26" i="12"/>
  <c r="S26" i="12" s="1"/>
  <c r="R21" i="12"/>
  <c r="S21" i="12" s="1"/>
  <c r="R72" i="12"/>
  <c r="S72" i="12" s="1"/>
  <c r="S42" i="12" l="1"/>
  <c r="K28" i="12"/>
  <c r="R28" i="12"/>
  <c r="E12" i="8" l="1"/>
  <c r="F12" i="8"/>
  <c r="E29" i="8"/>
  <c r="F29" i="8"/>
  <c r="F29" i="13" s="1"/>
  <c r="Y29" i="13" s="1"/>
  <c r="A29" i="8"/>
  <c r="B29" i="8"/>
  <c r="G29" i="8"/>
  <c r="G29" i="13" s="1"/>
  <c r="H29" i="8"/>
  <c r="N29" i="8"/>
  <c r="Q29" i="13" s="1"/>
  <c r="R29" i="13" s="1"/>
  <c r="H83" i="8"/>
  <c r="G83" i="8"/>
  <c r="G83" i="13" s="1"/>
  <c r="F83" i="8"/>
  <c r="E83" i="8"/>
  <c r="E83" i="13" s="1"/>
  <c r="K83" i="13" s="1"/>
  <c r="B83" i="8"/>
  <c r="A83" i="8"/>
  <c r="H81" i="8"/>
  <c r="H81" i="13" s="1"/>
  <c r="G81" i="8"/>
  <c r="G81" i="13" s="1"/>
  <c r="F81" i="8"/>
  <c r="F81" i="13" s="1"/>
  <c r="E81" i="8"/>
  <c r="E81" i="13" s="1"/>
  <c r="K81" i="13" s="1"/>
  <c r="B81" i="8"/>
  <c r="A81" i="8"/>
  <c r="H80" i="8"/>
  <c r="H80" i="13" s="1"/>
  <c r="G80" i="8"/>
  <c r="G80" i="13" s="1"/>
  <c r="F80" i="8"/>
  <c r="F80" i="13" s="1"/>
  <c r="E80" i="8"/>
  <c r="E80" i="13" s="1"/>
  <c r="K80" i="13" s="1"/>
  <c r="B80" i="8"/>
  <c r="A80" i="8"/>
  <c r="H79" i="8"/>
  <c r="H79" i="13" s="1"/>
  <c r="G79" i="8"/>
  <c r="G79" i="13" s="1"/>
  <c r="F79" i="8"/>
  <c r="F79" i="13" s="1"/>
  <c r="E79" i="8"/>
  <c r="E79" i="13" s="1"/>
  <c r="K79" i="13" s="1"/>
  <c r="B79" i="8"/>
  <c r="A79" i="8"/>
  <c r="H78" i="8"/>
  <c r="H78" i="13" s="1"/>
  <c r="G78" i="8"/>
  <c r="G78" i="13" s="1"/>
  <c r="F78" i="8"/>
  <c r="F78" i="13" s="1"/>
  <c r="E78" i="8"/>
  <c r="E78" i="13" s="1"/>
  <c r="K78" i="13" s="1"/>
  <c r="B78" i="8"/>
  <c r="A78" i="8"/>
  <c r="H77" i="8"/>
  <c r="H77" i="13" s="1"/>
  <c r="G77" i="8"/>
  <c r="G77" i="13" s="1"/>
  <c r="F77" i="8"/>
  <c r="F77" i="13" s="1"/>
  <c r="E77" i="8"/>
  <c r="E77" i="13" s="1"/>
  <c r="H38" i="8"/>
  <c r="H38" i="13" s="1"/>
  <c r="G38" i="8"/>
  <c r="G38" i="13" s="1"/>
  <c r="F38" i="8"/>
  <c r="F38" i="13" s="1"/>
  <c r="E38" i="8"/>
  <c r="E38" i="13" s="1"/>
  <c r="B38" i="8"/>
  <c r="A38" i="8"/>
  <c r="H37" i="8"/>
  <c r="H37" i="13" s="1"/>
  <c r="G37" i="8"/>
  <c r="G37" i="13" s="1"/>
  <c r="F37" i="8"/>
  <c r="E37" i="8"/>
  <c r="B37" i="8"/>
  <c r="A37" i="8"/>
  <c r="J36" i="8"/>
  <c r="M36" i="13" s="1"/>
  <c r="N36" i="13" s="1"/>
  <c r="H36" i="8"/>
  <c r="H36" i="13" s="1"/>
  <c r="F36" i="13"/>
  <c r="B36" i="8"/>
  <c r="A36" i="8"/>
  <c r="H35" i="8"/>
  <c r="G35" i="8"/>
  <c r="F35" i="13"/>
  <c r="E35" i="13"/>
  <c r="B35" i="8"/>
  <c r="A35" i="8"/>
  <c r="H74" i="13"/>
  <c r="F74" i="13"/>
  <c r="E74" i="13"/>
  <c r="K74" i="13" s="1"/>
  <c r="B74" i="8"/>
  <c r="A74" i="8"/>
  <c r="H73" i="13"/>
  <c r="F73" i="13"/>
  <c r="E73" i="13"/>
  <c r="K73" i="13" s="1"/>
  <c r="B73" i="8"/>
  <c r="A73" i="8"/>
  <c r="H72" i="8"/>
  <c r="H72" i="13" s="1"/>
  <c r="G72" i="8"/>
  <c r="F72" i="8"/>
  <c r="F72" i="13" s="1"/>
  <c r="E72" i="8"/>
  <c r="E72" i="13" s="1"/>
  <c r="K72" i="13" s="1"/>
  <c r="B72" i="8"/>
  <c r="A72" i="8"/>
  <c r="H71" i="8"/>
  <c r="H71" i="13" s="1"/>
  <c r="G71" i="8"/>
  <c r="F71" i="8"/>
  <c r="F71" i="13" s="1"/>
  <c r="E71" i="8"/>
  <c r="E71" i="13" s="1"/>
  <c r="K71" i="13" s="1"/>
  <c r="B71" i="8"/>
  <c r="A71" i="8"/>
  <c r="H70" i="8"/>
  <c r="H70" i="13" s="1"/>
  <c r="G70" i="8"/>
  <c r="G70" i="13" s="1"/>
  <c r="F70" i="8"/>
  <c r="F70" i="13" s="1"/>
  <c r="E70" i="8"/>
  <c r="E70" i="13" s="1"/>
  <c r="B70" i="8"/>
  <c r="A70" i="8"/>
  <c r="J69" i="8"/>
  <c r="M69" i="13" s="1"/>
  <c r="N69" i="13" s="1"/>
  <c r="H69" i="8"/>
  <c r="H69" i="13" s="1"/>
  <c r="G69" i="8"/>
  <c r="F69" i="8"/>
  <c r="F69" i="13" s="1"/>
  <c r="B69" i="8"/>
  <c r="A69" i="8"/>
  <c r="H68" i="8"/>
  <c r="H68" i="13" s="1"/>
  <c r="G68" i="8"/>
  <c r="F68" i="8"/>
  <c r="F68" i="13" s="1"/>
  <c r="E68" i="8"/>
  <c r="E68" i="13" s="1"/>
  <c r="B68" i="8"/>
  <c r="A68" i="8"/>
  <c r="H67" i="8"/>
  <c r="H67" i="13" s="1"/>
  <c r="G67" i="8"/>
  <c r="F67" i="8"/>
  <c r="F67" i="13" s="1"/>
  <c r="E67" i="8"/>
  <c r="E67" i="13" s="1"/>
  <c r="K67" i="13" s="1"/>
  <c r="B67" i="8"/>
  <c r="A67" i="8"/>
  <c r="H66" i="8"/>
  <c r="H66" i="13" s="1"/>
  <c r="G66" i="8"/>
  <c r="F66" i="8"/>
  <c r="F66" i="13" s="1"/>
  <c r="E66" i="13"/>
  <c r="K66" i="13" s="1"/>
  <c r="B66" i="8"/>
  <c r="A66" i="8"/>
  <c r="H65" i="8"/>
  <c r="H65" i="13" s="1"/>
  <c r="G65" i="8"/>
  <c r="F65" i="8"/>
  <c r="F65" i="13" s="1"/>
  <c r="E65" i="13"/>
  <c r="K65" i="13" s="1"/>
  <c r="B65" i="8"/>
  <c r="A65" i="8"/>
  <c r="H64" i="8"/>
  <c r="G64" i="8"/>
  <c r="G62" i="8" s="1"/>
  <c r="F64" i="8"/>
  <c r="E64" i="8"/>
  <c r="B64" i="8"/>
  <c r="A64" i="8"/>
  <c r="H63" i="13"/>
  <c r="G63" i="13"/>
  <c r="F63" i="13"/>
  <c r="E63" i="13"/>
  <c r="B63" i="8"/>
  <c r="A63" i="8"/>
  <c r="G62" i="13"/>
  <c r="B62" i="8"/>
  <c r="A62" i="8"/>
  <c r="P59" i="8"/>
  <c r="S59" i="13" s="1"/>
  <c r="T59" i="13" s="1"/>
  <c r="N59" i="8"/>
  <c r="Q59" i="13" s="1"/>
  <c r="R59" i="13" s="1"/>
  <c r="F59" i="8"/>
  <c r="E59" i="8"/>
  <c r="E59" i="13" s="1"/>
  <c r="K59" i="13" s="1"/>
  <c r="B59" i="8"/>
  <c r="A59" i="8"/>
  <c r="P58" i="8"/>
  <c r="S58" i="13" s="1"/>
  <c r="T58" i="13" s="1"/>
  <c r="N58" i="8"/>
  <c r="Q58" i="13" s="1"/>
  <c r="R58" i="13" s="1"/>
  <c r="L58" i="8"/>
  <c r="O58" i="13" s="1"/>
  <c r="P58" i="13" s="1"/>
  <c r="E58" i="8"/>
  <c r="B58" i="8"/>
  <c r="A58" i="8"/>
  <c r="I57" i="8"/>
  <c r="I57" i="13" s="1"/>
  <c r="AB57" i="13" s="1"/>
  <c r="H57" i="8"/>
  <c r="G57" i="8"/>
  <c r="B57" i="8"/>
  <c r="A57" i="8"/>
  <c r="J56" i="8"/>
  <c r="M56" i="13" s="1"/>
  <c r="N56" i="13" s="1"/>
  <c r="H56" i="8"/>
  <c r="H56" i="13" s="1"/>
  <c r="G56" i="8"/>
  <c r="F56" i="8"/>
  <c r="B56" i="8"/>
  <c r="A56" i="8"/>
  <c r="H55" i="8"/>
  <c r="H55" i="13" s="1"/>
  <c r="G55" i="8"/>
  <c r="F55" i="8"/>
  <c r="F55" i="13" s="1"/>
  <c r="E55" i="8"/>
  <c r="E55" i="13" s="1"/>
  <c r="K55" i="13" s="1"/>
  <c r="B55" i="8"/>
  <c r="A55" i="8"/>
  <c r="H54" i="8"/>
  <c r="H54" i="13" s="1"/>
  <c r="G54" i="8"/>
  <c r="F54" i="8"/>
  <c r="F54" i="13" s="1"/>
  <c r="E54" i="8"/>
  <c r="E54" i="13" s="1"/>
  <c r="K54" i="13" s="1"/>
  <c r="B54" i="8"/>
  <c r="A54" i="8"/>
  <c r="H53" i="8"/>
  <c r="H53" i="13" s="1"/>
  <c r="G53" i="8"/>
  <c r="F53" i="8"/>
  <c r="F53" i="13" s="1"/>
  <c r="E53" i="8"/>
  <c r="E53" i="13" s="1"/>
  <c r="K53" i="13" s="1"/>
  <c r="B53" i="8"/>
  <c r="A53" i="8"/>
  <c r="H52" i="8"/>
  <c r="H52" i="13" s="1"/>
  <c r="G52" i="8"/>
  <c r="G52" i="13" s="1"/>
  <c r="F52" i="8"/>
  <c r="F52" i="13" s="1"/>
  <c r="E52" i="8"/>
  <c r="E52" i="13" s="1"/>
  <c r="B52" i="8"/>
  <c r="A52" i="8"/>
  <c r="H51" i="8"/>
  <c r="H51" i="13" s="1"/>
  <c r="G51" i="8"/>
  <c r="G51" i="13" s="1"/>
  <c r="F51" i="8"/>
  <c r="F51" i="13" s="1"/>
  <c r="E51" i="8"/>
  <c r="E51" i="13" s="1"/>
  <c r="B51" i="8"/>
  <c r="A51" i="8"/>
  <c r="H50" i="8"/>
  <c r="H50" i="13" s="1"/>
  <c r="G50" i="8"/>
  <c r="G50" i="13" s="1"/>
  <c r="F50" i="8"/>
  <c r="F50" i="13" s="1"/>
  <c r="E50" i="8"/>
  <c r="E50" i="13" s="1"/>
  <c r="B50" i="8"/>
  <c r="A50" i="8"/>
  <c r="H49" i="8"/>
  <c r="H49" i="13" s="1"/>
  <c r="G49" i="8"/>
  <c r="G49" i="13" s="1"/>
  <c r="F49" i="8"/>
  <c r="F49" i="13" s="1"/>
  <c r="E49" i="8"/>
  <c r="E49" i="13" s="1"/>
  <c r="B49" i="8"/>
  <c r="A49" i="8"/>
  <c r="H48" i="8"/>
  <c r="H48" i="13" s="1"/>
  <c r="G48" i="8"/>
  <c r="G48" i="13" s="1"/>
  <c r="F48" i="8"/>
  <c r="F48" i="13" s="1"/>
  <c r="E48" i="8"/>
  <c r="E48" i="13" s="1"/>
  <c r="B48" i="8"/>
  <c r="A48" i="8"/>
  <c r="H47" i="8"/>
  <c r="H47" i="13" s="1"/>
  <c r="G47" i="8"/>
  <c r="G47" i="13" s="1"/>
  <c r="F47" i="8"/>
  <c r="F47" i="13" s="1"/>
  <c r="E47" i="8"/>
  <c r="E47" i="13" s="1"/>
  <c r="B47" i="8"/>
  <c r="A47" i="8"/>
  <c r="H46" i="8"/>
  <c r="H46" i="13" s="1"/>
  <c r="G46" i="8"/>
  <c r="G46" i="13" s="1"/>
  <c r="F46" i="8"/>
  <c r="F46" i="13" s="1"/>
  <c r="E46" i="8"/>
  <c r="E46" i="13" s="1"/>
  <c r="B46" i="8"/>
  <c r="A46" i="8"/>
  <c r="H45" i="8"/>
  <c r="H45" i="13" s="1"/>
  <c r="G45" i="8"/>
  <c r="G45" i="13" s="1"/>
  <c r="F45" i="8"/>
  <c r="F45" i="13" s="1"/>
  <c r="E45" i="8"/>
  <c r="E45" i="13" s="1"/>
  <c r="B45" i="8"/>
  <c r="A45" i="8"/>
  <c r="H44" i="8"/>
  <c r="G44" i="8"/>
  <c r="F44" i="8"/>
  <c r="F44" i="13" s="1"/>
  <c r="E44" i="8"/>
  <c r="E44" i="13" s="1"/>
  <c r="B44" i="8"/>
  <c r="A44" i="8"/>
  <c r="H43" i="8"/>
  <c r="G43" i="8"/>
  <c r="F43" i="8"/>
  <c r="E43" i="8"/>
  <c r="B43" i="8"/>
  <c r="A43" i="8"/>
  <c r="H32" i="8"/>
  <c r="H32" i="13" s="1"/>
  <c r="G32" i="8"/>
  <c r="F32" i="8"/>
  <c r="F32" i="13" s="1"/>
  <c r="E32" i="8"/>
  <c r="E32" i="13" s="1"/>
  <c r="K32" i="13" s="1"/>
  <c r="B32" i="8"/>
  <c r="A32" i="8"/>
  <c r="H31" i="8"/>
  <c r="H31" i="13" s="1"/>
  <c r="G31" i="8"/>
  <c r="F31" i="8"/>
  <c r="F31" i="13" s="1"/>
  <c r="E31" i="8"/>
  <c r="E31" i="13" s="1"/>
  <c r="K31" i="13" s="1"/>
  <c r="B31" i="8"/>
  <c r="A31" i="8"/>
  <c r="H30" i="8"/>
  <c r="H30" i="13" s="1"/>
  <c r="G30" i="8"/>
  <c r="F30" i="8"/>
  <c r="F30" i="13" s="1"/>
  <c r="E30" i="8"/>
  <c r="E30" i="13" s="1"/>
  <c r="K30" i="13" s="1"/>
  <c r="B30" i="8"/>
  <c r="A30" i="8"/>
  <c r="H27" i="8"/>
  <c r="H27" i="13" s="1"/>
  <c r="G27" i="8"/>
  <c r="F27" i="8"/>
  <c r="F27" i="13" s="1"/>
  <c r="E27" i="8"/>
  <c r="E27" i="13" s="1"/>
  <c r="K27" i="13" s="1"/>
  <c r="B27" i="8"/>
  <c r="A27" i="8"/>
  <c r="H26" i="8"/>
  <c r="H26" i="13" s="1"/>
  <c r="G26" i="8"/>
  <c r="F26" i="8"/>
  <c r="F26" i="13" s="1"/>
  <c r="E26" i="8"/>
  <c r="E26" i="13" s="1"/>
  <c r="K26" i="13" s="1"/>
  <c r="B26" i="8"/>
  <c r="A26" i="8"/>
  <c r="H25" i="8"/>
  <c r="H25" i="13" s="1"/>
  <c r="G25" i="8"/>
  <c r="G25" i="13" s="1"/>
  <c r="F25" i="8"/>
  <c r="F25" i="13" s="1"/>
  <c r="E25" i="8"/>
  <c r="E25" i="13" s="1"/>
  <c r="N23" i="8"/>
  <c r="Q23" i="13" s="1"/>
  <c r="R23" i="13" s="1"/>
  <c r="H23" i="8"/>
  <c r="F23" i="8"/>
  <c r="B23" i="8"/>
  <c r="A23" i="8"/>
  <c r="H22" i="8"/>
  <c r="G22" i="8"/>
  <c r="F22" i="8"/>
  <c r="E22" i="8"/>
  <c r="B22" i="8"/>
  <c r="A22" i="8"/>
  <c r="H21" i="8"/>
  <c r="G21" i="8"/>
  <c r="F21" i="8"/>
  <c r="E21" i="8"/>
  <c r="B21" i="8"/>
  <c r="A21" i="8"/>
  <c r="H20" i="8"/>
  <c r="B20" i="8"/>
  <c r="A20" i="8"/>
  <c r="B19" i="8"/>
  <c r="A19" i="8"/>
  <c r="H18" i="8"/>
  <c r="G18" i="8"/>
  <c r="F18" i="8"/>
  <c r="E18" i="8"/>
  <c r="B18" i="8"/>
  <c r="A18" i="8"/>
  <c r="H17" i="8"/>
  <c r="G17" i="8"/>
  <c r="F17" i="8"/>
  <c r="E17" i="8"/>
  <c r="B17" i="8"/>
  <c r="A17" i="8"/>
  <c r="P16" i="8"/>
  <c r="S16" i="13" s="1"/>
  <c r="T16" i="13" s="1"/>
  <c r="N16" i="8"/>
  <c r="Q16" i="13" s="1"/>
  <c r="R16" i="13" s="1"/>
  <c r="L16" i="8"/>
  <c r="O16" i="13" s="1"/>
  <c r="P16" i="13" s="1"/>
  <c r="E16" i="8"/>
  <c r="B16" i="8"/>
  <c r="A16" i="8"/>
  <c r="H15" i="8"/>
  <c r="G15" i="8"/>
  <c r="F15" i="8"/>
  <c r="E15" i="8"/>
  <c r="B15" i="8"/>
  <c r="A15" i="8"/>
  <c r="H14" i="8"/>
  <c r="G14" i="8"/>
  <c r="F14" i="8"/>
  <c r="E14" i="8"/>
  <c r="B14" i="8"/>
  <c r="A14" i="8"/>
  <c r="H13" i="8"/>
  <c r="G13" i="8"/>
  <c r="F13" i="8"/>
  <c r="E13" i="8"/>
  <c r="B13" i="8"/>
  <c r="A13" i="8"/>
  <c r="H12" i="8"/>
  <c r="G12" i="8"/>
  <c r="B12" i="8"/>
  <c r="A12" i="8"/>
  <c r="H11" i="8"/>
  <c r="G11" i="8"/>
  <c r="F11" i="8"/>
  <c r="E11" i="8"/>
  <c r="B10" i="8"/>
  <c r="A10" i="8"/>
  <c r="B9" i="8"/>
  <c r="A9" i="8"/>
  <c r="H8" i="8"/>
  <c r="G8" i="8"/>
  <c r="F8" i="8"/>
  <c r="E8" i="8"/>
  <c r="B8" i="8"/>
  <c r="A8" i="8"/>
  <c r="Z29" i="13" l="1"/>
  <c r="E64" i="13"/>
  <c r="K64" i="13" s="1"/>
  <c r="E62" i="8"/>
  <c r="F64" i="13"/>
  <c r="F62" i="8"/>
  <c r="F62" i="13" s="1"/>
  <c r="H64" i="13"/>
  <c r="H62" i="8"/>
  <c r="H62" i="13" s="1"/>
  <c r="N57" i="8"/>
  <c r="Q57" i="13" s="1"/>
  <c r="R57" i="13" s="1"/>
  <c r="G57" i="13"/>
  <c r="Z57" i="13" s="1"/>
  <c r="G35" i="13"/>
  <c r="G34" i="8"/>
  <c r="G34" i="13" s="1"/>
  <c r="F37" i="13"/>
  <c r="F34" i="8"/>
  <c r="F34" i="13" s="1"/>
  <c r="P57" i="8"/>
  <c r="S57" i="13" s="1"/>
  <c r="T57" i="13" s="1"/>
  <c r="H57" i="13"/>
  <c r="AA57" i="13" s="1"/>
  <c r="H35" i="13"/>
  <c r="H34" i="8"/>
  <c r="E37" i="13"/>
  <c r="K37" i="13" s="1"/>
  <c r="E34" i="8"/>
  <c r="I34" i="8" s="1"/>
  <c r="K77" i="13"/>
  <c r="X77" i="13" s="1"/>
  <c r="K63" i="13"/>
  <c r="K25" i="13"/>
  <c r="K44" i="13"/>
  <c r="K45" i="13"/>
  <c r="K46" i="13"/>
  <c r="K47" i="13"/>
  <c r="K48" i="13"/>
  <c r="K49" i="13"/>
  <c r="K50" i="13"/>
  <c r="K51" i="13"/>
  <c r="K52" i="13"/>
  <c r="K68" i="13"/>
  <c r="K70" i="13"/>
  <c r="K35" i="13"/>
  <c r="K38" i="13"/>
  <c r="H28" i="8"/>
  <c r="H28" i="13" s="1"/>
  <c r="F8" i="13"/>
  <c r="H8" i="13"/>
  <c r="F9" i="13"/>
  <c r="H9" i="13"/>
  <c r="F10" i="13"/>
  <c r="H10" i="13"/>
  <c r="F11" i="13"/>
  <c r="H11" i="13"/>
  <c r="H12" i="13"/>
  <c r="F13" i="13"/>
  <c r="H13" i="13"/>
  <c r="F14" i="13"/>
  <c r="Y14" i="13" s="1"/>
  <c r="P14" i="8"/>
  <c r="S14" i="13" s="1"/>
  <c r="T14" i="13" s="1"/>
  <c r="H14" i="13"/>
  <c r="AA14" i="13" s="1"/>
  <c r="F15" i="13"/>
  <c r="H15" i="13"/>
  <c r="F17" i="13"/>
  <c r="H17" i="13"/>
  <c r="F18" i="13"/>
  <c r="H18" i="13"/>
  <c r="F19" i="13"/>
  <c r="P19" i="8"/>
  <c r="S19" i="13" s="1"/>
  <c r="H19" i="13"/>
  <c r="E21" i="13"/>
  <c r="G21" i="13"/>
  <c r="E22" i="13"/>
  <c r="G22" i="13"/>
  <c r="F23" i="13"/>
  <c r="N26" i="8"/>
  <c r="Q26" i="13" s="1"/>
  <c r="R26" i="13" s="1"/>
  <c r="G26" i="13"/>
  <c r="N27" i="8"/>
  <c r="Q27" i="13" s="1"/>
  <c r="R27" i="13" s="1"/>
  <c r="G27" i="13"/>
  <c r="F42" i="8"/>
  <c r="F42" i="13" s="1"/>
  <c r="F43" i="13"/>
  <c r="H42" i="8"/>
  <c r="H42" i="13" s="1"/>
  <c r="H43" i="13"/>
  <c r="P44" i="8"/>
  <c r="S44" i="13" s="1"/>
  <c r="H44" i="13"/>
  <c r="N56" i="8"/>
  <c r="Q56" i="13" s="1"/>
  <c r="R56" i="13" s="1"/>
  <c r="G56" i="13"/>
  <c r="J58" i="8"/>
  <c r="M58" i="13" s="1"/>
  <c r="N58" i="13" s="1"/>
  <c r="E58" i="13"/>
  <c r="K58" i="13" s="1"/>
  <c r="N64" i="8"/>
  <c r="Q64" i="13" s="1"/>
  <c r="R64" i="13" s="1"/>
  <c r="G64" i="13"/>
  <c r="N65" i="8"/>
  <c r="Q65" i="13" s="1"/>
  <c r="G65" i="13"/>
  <c r="N66" i="8"/>
  <c r="Q66" i="13" s="1"/>
  <c r="R66" i="13" s="1"/>
  <c r="G66" i="13"/>
  <c r="N67" i="8"/>
  <c r="Q67" i="13" s="1"/>
  <c r="G67" i="13"/>
  <c r="N68" i="8"/>
  <c r="Q68" i="13" s="1"/>
  <c r="R68" i="13" s="1"/>
  <c r="G68" i="13"/>
  <c r="N71" i="8"/>
  <c r="Q71" i="13" s="1"/>
  <c r="G71" i="13"/>
  <c r="N72" i="8"/>
  <c r="Q72" i="13" s="1"/>
  <c r="R72" i="13" s="1"/>
  <c r="G72" i="13"/>
  <c r="N73" i="8"/>
  <c r="Q73" i="13" s="1"/>
  <c r="G73" i="13"/>
  <c r="N74" i="8"/>
  <c r="Q74" i="13" s="1"/>
  <c r="R74" i="13" s="1"/>
  <c r="G74" i="13"/>
  <c r="J29" i="8"/>
  <c r="M29" i="13" s="1"/>
  <c r="N29" i="13" s="1"/>
  <c r="E29" i="13"/>
  <c r="E12" i="13"/>
  <c r="E8" i="13"/>
  <c r="G8" i="13"/>
  <c r="E9" i="13"/>
  <c r="K9" i="13" s="1"/>
  <c r="G9" i="13"/>
  <c r="E10" i="13"/>
  <c r="K10" i="13" s="1"/>
  <c r="G10" i="13"/>
  <c r="E11" i="13"/>
  <c r="K11" i="13" s="1"/>
  <c r="G11" i="13"/>
  <c r="G12" i="13"/>
  <c r="E13" i="13"/>
  <c r="K13" i="13" s="1"/>
  <c r="G13" i="13"/>
  <c r="E14" i="13"/>
  <c r="X14" i="13" s="1"/>
  <c r="G14" i="13"/>
  <c r="E15" i="13"/>
  <c r="K15" i="13" s="1"/>
  <c r="G15" i="13"/>
  <c r="I16" i="8"/>
  <c r="I16" i="13" s="1"/>
  <c r="E16" i="13"/>
  <c r="K16" i="13" s="1"/>
  <c r="E17" i="13"/>
  <c r="G17" i="13"/>
  <c r="E18" i="13"/>
  <c r="G18" i="13"/>
  <c r="E19" i="13"/>
  <c r="G19" i="13"/>
  <c r="H20" i="13"/>
  <c r="F20" i="8"/>
  <c r="F21" i="13"/>
  <c r="P21" i="8"/>
  <c r="S21" i="13" s="1"/>
  <c r="H21" i="13"/>
  <c r="F22" i="13"/>
  <c r="H22" i="13"/>
  <c r="H23" i="13"/>
  <c r="N30" i="8"/>
  <c r="Q30" i="13" s="1"/>
  <c r="R30" i="13" s="1"/>
  <c r="G30" i="13"/>
  <c r="N31" i="8"/>
  <c r="Q31" i="13" s="1"/>
  <c r="G31" i="13"/>
  <c r="N32" i="8"/>
  <c r="Q32" i="13" s="1"/>
  <c r="R32" i="13" s="1"/>
  <c r="G32" i="13"/>
  <c r="E42" i="8"/>
  <c r="E42" i="13" s="1"/>
  <c r="E43" i="13"/>
  <c r="K43" i="13" s="1"/>
  <c r="N43" i="8"/>
  <c r="G42" i="8"/>
  <c r="G42" i="13" s="1"/>
  <c r="G43" i="13"/>
  <c r="N44" i="8"/>
  <c r="Q44" i="13" s="1"/>
  <c r="G44" i="13"/>
  <c r="N53" i="8"/>
  <c r="Q53" i="13" s="1"/>
  <c r="G53" i="13"/>
  <c r="N54" i="8"/>
  <c r="Q54" i="13" s="1"/>
  <c r="G54" i="13"/>
  <c r="N55" i="8"/>
  <c r="Q55" i="13" s="1"/>
  <c r="R55" i="13" s="1"/>
  <c r="G55" i="13"/>
  <c r="L56" i="8"/>
  <c r="O56" i="13" s="1"/>
  <c r="F56" i="13"/>
  <c r="L59" i="8"/>
  <c r="O59" i="13" s="1"/>
  <c r="P59" i="13" s="1"/>
  <c r="F59" i="13"/>
  <c r="N69" i="8"/>
  <c r="Q69" i="13" s="1"/>
  <c r="G69" i="13"/>
  <c r="N36" i="8"/>
  <c r="Q36" i="13" s="1"/>
  <c r="G36" i="13"/>
  <c r="L83" i="8"/>
  <c r="O83" i="13" s="1"/>
  <c r="F83" i="13"/>
  <c r="P83" i="8"/>
  <c r="S83" i="13" s="1"/>
  <c r="H83" i="13"/>
  <c r="P29" i="8"/>
  <c r="S29" i="13" s="1"/>
  <c r="T29" i="13" s="1"/>
  <c r="H29" i="13"/>
  <c r="AA29" i="13" s="1"/>
  <c r="F12" i="13"/>
  <c r="F57" i="8"/>
  <c r="F57" i="13" s="1"/>
  <c r="F28" i="8"/>
  <c r="F28" i="13" s="1"/>
  <c r="E20" i="8"/>
  <c r="E34" i="13"/>
  <c r="H34" i="13"/>
  <c r="E28" i="8"/>
  <c r="E28" i="13" s="1"/>
  <c r="G28" i="8"/>
  <c r="G28" i="13" s="1"/>
  <c r="I29" i="8"/>
  <c r="I29" i="13" s="1"/>
  <c r="L29" i="8"/>
  <c r="I83" i="8"/>
  <c r="I83" i="13" s="1"/>
  <c r="J83" i="8"/>
  <c r="M83" i="13" s="1"/>
  <c r="N83" i="13" s="1"/>
  <c r="N83" i="8"/>
  <c r="Q83" i="13" s="1"/>
  <c r="R83" i="13" s="1"/>
  <c r="E57" i="8"/>
  <c r="I71" i="8"/>
  <c r="I71" i="13" s="1"/>
  <c r="I74" i="8"/>
  <c r="I74" i="13" s="1"/>
  <c r="I37" i="8"/>
  <c r="I37" i="13" s="1"/>
  <c r="I38" i="8"/>
  <c r="I38" i="13" s="1"/>
  <c r="I77" i="8"/>
  <c r="I77" i="13" s="1"/>
  <c r="G20" i="8"/>
  <c r="I26" i="8"/>
  <c r="I26" i="13" s="1"/>
  <c r="I27" i="8"/>
  <c r="I27" i="13" s="1"/>
  <c r="I30" i="8"/>
  <c r="I30" i="13" s="1"/>
  <c r="I31" i="8"/>
  <c r="I31" i="13" s="1"/>
  <c r="I32" i="8"/>
  <c r="I32" i="13" s="1"/>
  <c r="I54" i="8"/>
  <c r="I54" i="13" s="1"/>
  <c r="I55" i="8"/>
  <c r="I55" i="13" s="1"/>
  <c r="P17" i="8"/>
  <c r="S17" i="13" s="1"/>
  <c r="T17" i="13" s="1"/>
  <c r="P18" i="8"/>
  <c r="S18" i="13" s="1"/>
  <c r="T18" i="13" s="1"/>
  <c r="P22" i="8"/>
  <c r="S22" i="13" s="1"/>
  <c r="T22" i="13" s="1"/>
  <c r="P45" i="8"/>
  <c r="S45" i="13" s="1"/>
  <c r="T45" i="13" s="1"/>
  <c r="P46" i="8"/>
  <c r="S46" i="13" s="1"/>
  <c r="T46" i="13" s="1"/>
  <c r="I14" i="8"/>
  <c r="I14" i="13" s="1"/>
  <c r="L17" i="8"/>
  <c r="O17" i="13" s="1"/>
  <c r="P17" i="13" s="1"/>
  <c r="L18" i="8"/>
  <c r="O18" i="13" s="1"/>
  <c r="P18" i="13" s="1"/>
  <c r="L21" i="8"/>
  <c r="O21" i="13" s="1"/>
  <c r="P21" i="13" s="1"/>
  <c r="L22" i="8"/>
  <c r="O22" i="13" s="1"/>
  <c r="P22" i="13" s="1"/>
  <c r="P23" i="8"/>
  <c r="S23" i="13" s="1"/>
  <c r="T23" i="13" s="1"/>
  <c r="J26" i="8"/>
  <c r="M26" i="13" s="1"/>
  <c r="N26" i="13" s="1"/>
  <c r="J27" i="8"/>
  <c r="M27" i="13" s="1"/>
  <c r="N27" i="13" s="1"/>
  <c r="J30" i="8"/>
  <c r="M30" i="13" s="1"/>
  <c r="N30" i="13" s="1"/>
  <c r="J31" i="8"/>
  <c r="M31" i="13" s="1"/>
  <c r="N31" i="13" s="1"/>
  <c r="J32" i="8"/>
  <c r="M32" i="13" s="1"/>
  <c r="N32" i="13" s="1"/>
  <c r="I43" i="8"/>
  <c r="J43" i="8"/>
  <c r="I44" i="8"/>
  <c r="I44" i="13" s="1"/>
  <c r="J44" i="8"/>
  <c r="M44" i="13" s="1"/>
  <c r="N44" i="13" s="1"/>
  <c r="L45" i="8"/>
  <c r="O45" i="13" s="1"/>
  <c r="P45" i="13" s="1"/>
  <c r="L46" i="8"/>
  <c r="O46" i="13" s="1"/>
  <c r="P46" i="13" s="1"/>
  <c r="J53" i="8"/>
  <c r="M53" i="13" s="1"/>
  <c r="N53" i="13" s="1"/>
  <c r="J54" i="8"/>
  <c r="M54" i="13" s="1"/>
  <c r="N54" i="13" s="1"/>
  <c r="J55" i="8"/>
  <c r="M55" i="13" s="1"/>
  <c r="N55" i="13" s="1"/>
  <c r="J64" i="8"/>
  <c r="M64" i="13" s="1"/>
  <c r="J65" i="8"/>
  <c r="M65" i="13" s="1"/>
  <c r="N65" i="13" s="1"/>
  <c r="J66" i="8"/>
  <c r="M66" i="13" s="1"/>
  <c r="N66" i="13" s="1"/>
  <c r="J67" i="8"/>
  <c r="M67" i="13" s="1"/>
  <c r="N67" i="13" s="1"/>
  <c r="J68" i="8"/>
  <c r="M68" i="13" s="1"/>
  <c r="N68" i="13" s="1"/>
  <c r="J71" i="8"/>
  <c r="M71" i="13" s="1"/>
  <c r="N71" i="13" s="1"/>
  <c r="I72" i="8"/>
  <c r="I72" i="13" s="1"/>
  <c r="J72" i="8"/>
  <c r="M72" i="13" s="1"/>
  <c r="N72" i="13" s="1"/>
  <c r="I73" i="8"/>
  <c r="I73" i="13" s="1"/>
  <c r="J73" i="8"/>
  <c r="M73" i="13" s="1"/>
  <c r="N73" i="13" s="1"/>
  <c r="J74" i="8"/>
  <c r="M74" i="13" s="1"/>
  <c r="N74" i="13" s="1"/>
  <c r="I9" i="8"/>
  <c r="I9" i="13" s="1"/>
  <c r="L9" i="8"/>
  <c r="O9" i="13" s="1"/>
  <c r="P9" i="8"/>
  <c r="S9" i="13" s="1"/>
  <c r="I10" i="8"/>
  <c r="I10" i="13" s="1"/>
  <c r="L10" i="8"/>
  <c r="O10" i="13" s="1"/>
  <c r="P10" i="13" s="1"/>
  <c r="P10" i="8"/>
  <c r="S10" i="13" s="1"/>
  <c r="I11" i="8"/>
  <c r="I11" i="13" s="1"/>
  <c r="L11" i="8"/>
  <c r="O11" i="13" s="1"/>
  <c r="P11" i="8"/>
  <c r="S11" i="13" s="1"/>
  <c r="T11" i="13" s="1"/>
  <c r="I12" i="8"/>
  <c r="I12" i="13" s="1"/>
  <c r="L12" i="8"/>
  <c r="O12" i="13" s="1"/>
  <c r="P12" i="8"/>
  <c r="S12" i="13" s="1"/>
  <c r="N14" i="8"/>
  <c r="Q14" i="13" s="1"/>
  <c r="R14" i="13" s="1"/>
  <c r="I15" i="8"/>
  <c r="I15" i="13" s="1"/>
  <c r="N15" i="8"/>
  <c r="Q15" i="13" s="1"/>
  <c r="I17" i="8"/>
  <c r="I17" i="13" s="1"/>
  <c r="I18" i="8"/>
  <c r="I18" i="13" s="1"/>
  <c r="N19" i="8"/>
  <c r="Q19" i="13" s="1"/>
  <c r="I19" i="8"/>
  <c r="I19" i="13" s="1"/>
  <c r="L19" i="8"/>
  <c r="O19" i="13" s="1"/>
  <c r="N9" i="8"/>
  <c r="Q9" i="13" s="1"/>
  <c r="R9" i="13" s="1"/>
  <c r="N10" i="8"/>
  <c r="Q10" i="13" s="1"/>
  <c r="N11" i="8"/>
  <c r="Q11" i="13" s="1"/>
  <c r="N12" i="8"/>
  <c r="Q12" i="13" s="1"/>
  <c r="R12" i="13" s="1"/>
  <c r="L14" i="8"/>
  <c r="O14" i="13" s="1"/>
  <c r="P14" i="13" s="1"/>
  <c r="L15" i="8"/>
  <c r="O15" i="13" s="1"/>
  <c r="P15" i="13" s="1"/>
  <c r="P15" i="8"/>
  <c r="N17" i="8"/>
  <c r="Q17" i="13" s="1"/>
  <c r="R17" i="13" s="1"/>
  <c r="N18" i="8"/>
  <c r="Q18" i="13" s="1"/>
  <c r="R18" i="13" s="1"/>
  <c r="I21" i="8"/>
  <c r="I21" i="13" s="1"/>
  <c r="I22" i="8"/>
  <c r="I22" i="13" s="1"/>
  <c r="I23" i="8"/>
  <c r="I23" i="13" s="1"/>
  <c r="L23" i="8"/>
  <c r="O23" i="13" s="1"/>
  <c r="P23" i="13" s="1"/>
  <c r="I45" i="8"/>
  <c r="I45" i="13" s="1"/>
  <c r="I46" i="8"/>
  <c r="I46" i="13" s="1"/>
  <c r="I47" i="8"/>
  <c r="I47" i="13" s="1"/>
  <c r="L47" i="8"/>
  <c r="O47" i="13" s="1"/>
  <c r="P47" i="13" s="1"/>
  <c r="P47" i="8"/>
  <c r="S47" i="13" s="1"/>
  <c r="T47" i="13" s="1"/>
  <c r="I48" i="8"/>
  <c r="I48" i="13" s="1"/>
  <c r="L48" i="8"/>
  <c r="O48" i="13" s="1"/>
  <c r="P48" i="13" s="1"/>
  <c r="P48" i="8"/>
  <c r="S48" i="13" s="1"/>
  <c r="T48" i="13" s="1"/>
  <c r="I49" i="8"/>
  <c r="I49" i="13" s="1"/>
  <c r="L49" i="8"/>
  <c r="O49" i="13" s="1"/>
  <c r="P49" i="13" s="1"/>
  <c r="P49" i="8"/>
  <c r="S49" i="13" s="1"/>
  <c r="T49" i="13" s="1"/>
  <c r="I50" i="8"/>
  <c r="I50" i="13" s="1"/>
  <c r="L50" i="8"/>
  <c r="O50" i="13" s="1"/>
  <c r="P50" i="13" s="1"/>
  <c r="P50" i="8"/>
  <c r="S50" i="13" s="1"/>
  <c r="T50" i="13" s="1"/>
  <c r="I51" i="8"/>
  <c r="I51" i="13" s="1"/>
  <c r="L51" i="8"/>
  <c r="O51" i="13" s="1"/>
  <c r="P51" i="13" s="1"/>
  <c r="P51" i="8"/>
  <c r="S51" i="13" s="1"/>
  <c r="T51" i="13" s="1"/>
  <c r="I52" i="8"/>
  <c r="I52" i="13" s="1"/>
  <c r="L52" i="8"/>
  <c r="O52" i="13" s="1"/>
  <c r="P52" i="13" s="1"/>
  <c r="P52" i="8"/>
  <c r="S52" i="13" s="1"/>
  <c r="T52" i="13" s="1"/>
  <c r="I53" i="8"/>
  <c r="I53" i="13" s="1"/>
  <c r="L53" i="8"/>
  <c r="O53" i="13" s="1"/>
  <c r="P53" i="13" s="1"/>
  <c r="P53" i="8"/>
  <c r="S53" i="13" s="1"/>
  <c r="T53" i="13" s="1"/>
  <c r="L54" i="8"/>
  <c r="O54" i="13" s="1"/>
  <c r="P54" i="13" s="1"/>
  <c r="P54" i="8"/>
  <c r="S54" i="13" s="1"/>
  <c r="T54" i="13" s="1"/>
  <c r="L55" i="8"/>
  <c r="O55" i="13" s="1"/>
  <c r="P55" i="13" s="1"/>
  <c r="P55" i="8"/>
  <c r="S55" i="13" s="1"/>
  <c r="T55" i="13" s="1"/>
  <c r="P56" i="8"/>
  <c r="S56" i="13" s="1"/>
  <c r="T56" i="13" s="1"/>
  <c r="N21" i="8"/>
  <c r="Q21" i="13" s="1"/>
  <c r="N22" i="8"/>
  <c r="Q22" i="13" s="1"/>
  <c r="L26" i="8"/>
  <c r="O26" i="13" s="1"/>
  <c r="P26" i="13" s="1"/>
  <c r="P26" i="8"/>
  <c r="S26" i="13" s="1"/>
  <c r="T26" i="13" s="1"/>
  <c r="L27" i="8"/>
  <c r="O27" i="13" s="1"/>
  <c r="P27" i="13" s="1"/>
  <c r="P27" i="8"/>
  <c r="S27" i="13" s="1"/>
  <c r="T27" i="13" s="1"/>
  <c r="L30" i="8"/>
  <c r="O30" i="13" s="1"/>
  <c r="P30" i="13" s="1"/>
  <c r="P30" i="8"/>
  <c r="S30" i="13" s="1"/>
  <c r="T30" i="13" s="1"/>
  <c r="L31" i="8"/>
  <c r="O31" i="13" s="1"/>
  <c r="P31" i="13" s="1"/>
  <c r="P31" i="8"/>
  <c r="S31" i="13" s="1"/>
  <c r="T31" i="13" s="1"/>
  <c r="L32" i="8"/>
  <c r="O32" i="13" s="1"/>
  <c r="P32" i="13" s="1"/>
  <c r="P32" i="8"/>
  <c r="S32" i="13" s="1"/>
  <c r="T32" i="13" s="1"/>
  <c r="L43" i="8"/>
  <c r="P43" i="8"/>
  <c r="L44" i="8"/>
  <c r="O44" i="13" s="1"/>
  <c r="P44" i="13" s="1"/>
  <c r="J45" i="8"/>
  <c r="M45" i="13" s="1"/>
  <c r="N45" i="13" s="1"/>
  <c r="N45" i="8"/>
  <c r="Q45" i="13" s="1"/>
  <c r="R45" i="13" s="1"/>
  <c r="J46" i="8"/>
  <c r="M46" i="13" s="1"/>
  <c r="N46" i="13" s="1"/>
  <c r="N46" i="8"/>
  <c r="Q46" i="13" s="1"/>
  <c r="R46" i="13" s="1"/>
  <c r="J47" i="8"/>
  <c r="M47" i="13" s="1"/>
  <c r="N47" i="13" s="1"/>
  <c r="N47" i="8"/>
  <c r="Q47" i="13" s="1"/>
  <c r="R47" i="13" s="1"/>
  <c r="J48" i="8"/>
  <c r="M48" i="13" s="1"/>
  <c r="N48" i="13" s="1"/>
  <c r="N48" i="8"/>
  <c r="Q48" i="13" s="1"/>
  <c r="R48" i="13" s="1"/>
  <c r="J49" i="8"/>
  <c r="M49" i="13" s="1"/>
  <c r="N49" i="13" s="1"/>
  <c r="N49" i="8"/>
  <c r="Q49" i="13" s="1"/>
  <c r="R49" i="13" s="1"/>
  <c r="J50" i="8"/>
  <c r="M50" i="13" s="1"/>
  <c r="N50" i="13" s="1"/>
  <c r="N50" i="8"/>
  <c r="Q50" i="13" s="1"/>
  <c r="R50" i="13" s="1"/>
  <c r="J51" i="8"/>
  <c r="M51" i="13" s="1"/>
  <c r="N51" i="13" s="1"/>
  <c r="N51" i="8"/>
  <c r="Q51" i="13" s="1"/>
  <c r="R51" i="13" s="1"/>
  <c r="J52" i="8"/>
  <c r="M52" i="13" s="1"/>
  <c r="N52" i="13" s="1"/>
  <c r="N52" i="8"/>
  <c r="Q52" i="13" s="1"/>
  <c r="R52" i="13" s="1"/>
  <c r="I56" i="8"/>
  <c r="I56" i="13" s="1"/>
  <c r="J59" i="8"/>
  <c r="I63" i="8"/>
  <c r="I63" i="13" s="1"/>
  <c r="L63" i="8"/>
  <c r="P63" i="8"/>
  <c r="I64" i="8"/>
  <c r="I64" i="13" s="1"/>
  <c r="L64" i="8"/>
  <c r="O64" i="13" s="1"/>
  <c r="P64" i="8"/>
  <c r="S64" i="13" s="1"/>
  <c r="T64" i="13" s="1"/>
  <c r="I65" i="8"/>
  <c r="I65" i="13" s="1"/>
  <c r="L65" i="8"/>
  <c r="O65" i="13" s="1"/>
  <c r="P65" i="13" s="1"/>
  <c r="P65" i="8"/>
  <c r="S65" i="13" s="1"/>
  <c r="T65" i="13" s="1"/>
  <c r="I66" i="8"/>
  <c r="I66" i="13" s="1"/>
  <c r="L66" i="8"/>
  <c r="O66" i="13" s="1"/>
  <c r="P66" i="13" s="1"/>
  <c r="P66" i="8"/>
  <c r="S66" i="13" s="1"/>
  <c r="T66" i="13" s="1"/>
  <c r="I67" i="8"/>
  <c r="I67" i="13" s="1"/>
  <c r="L67" i="8"/>
  <c r="O67" i="13" s="1"/>
  <c r="P67" i="13" s="1"/>
  <c r="P67" i="8"/>
  <c r="S67" i="13" s="1"/>
  <c r="T67" i="13" s="1"/>
  <c r="I68" i="8"/>
  <c r="I68" i="13" s="1"/>
  <c r="L68" i="8"/>
  <c r="O68" i="13" s="1"/>
  <c r="P68" i="13" s="1"/>
  <c r="P68" i="8"/>
  <c r="S68" i="13" s="1"/>
  <c r="T68" i="13" s="1"/>
  <c r="J63" i="8"/>
  <c r="N63" i="8"/>
  <c r="N62" i="8" s="1"/>
  <c r="L69" i="8"/>
  <c r="O69" i="13" s="1"/>
  <c r="P69" i="13" s="1"/>
  <c r="I69" i="8"/>
  <c r="I69" i="13" s="1"/>
  <c r="P69" i="8"/>
  <c r="S69" i="13" s="1"/>
  <c r="T69" i="13" s="1"/>
  <c r="L35" i="8"/>
  <c r="P35" i="8"/>
  <c r="J37" i="8"/>
  <c r="M37" i="13" s="1"/>
  <c r="N37" i="13" s="1"/>
  <c r="N37" i="8"/>
  <c r="Q37" i="13" s="1"/>
  <c r="R37" i="13" s="1"/>
  <c r="J38" i="8"/>
  <c r="N38" i="8"/>
  <c r="Q38" i="13" s="1"/>
  <c r="R38" i="13" s="1"/>
  <c r="I78" i="8"/>
  <c r="I78" i="13" s="1"/>
  <c r="L78" i="8"/>
  <c r="P78" i="8"/>
  <c r="I79" i="8"/>
  <c r="I79" i="13" s="1"/>
  <c r="L79" i="8"/>
  <c r="O79" i="13" s="1"/>
  <c r="P79" i="13" s="1"/>
  <c r="P79" i="8"/>
  <c r="S79" i="13" s="1"/>
  <c r="T79" i="13" s="1"/>
  <c r="I80" i="8"/>
  <c r="I80" i="13" s="1"/>
  <c r="L80" i="8"/>
  <c r="O80" i="13" s="1"/>
  <c r="P80" i="13" s="1"/>
  <c r="P80" i="8"/>
  <c r="S80" i="13" s="1"/>
  <c r="T80" i="13" s="1"/>
  <c r="I81" i="8"/>
  <c r="I81" i="13" s="1"/>
  <c r="L81" i="8"/>
  <c r="O81" i="13" s="1"/>
  <c r="P81" i="13" s="1"/>
  <c r="P81" i="8"/>
  <c r="S81" i="13" s="1"/>
  <c r="T81" i="13" s="1"/>
  <c r="I70" i="8"/>
  <c r="I70" i="13" s="1"/>
  <c r="L71" i="8"/>
  <c r="O71" i="13" s="1"/>
  <c r="P71" i="13" s="1"/>
  <c r="P71" i="8"/>
  <c r="S71" i="13" s="1"/>
  <c r="T71" i="13" s="1"/>
  <c r="L72" i="8"/>
  <c r="O72" i="13" s="1"/>
  <c r="P72" i="13" s="1"/>
  <c r="P72" i="8"/>
  <c r="S72" i="13" s="1"/>
  <c r="T72" i="13" s="1"/>
  <c r="L73" i="8"/>
  <c r="O73" i="13" s="1"/>
  <c r="P73" i="13" s="1"/>
  <c r="P73" i="8"/>
  <c r="S73" i="13" s="1"/>
  <c r="T73" i="13" s="1"/>
  <c r="L74" i="8"/>
  <c r="O74" i="13" s="1"/>
  <c r="P74" i="13" s="1"/>
  <c r="P74" i="8"/>
  <c r="S74" i="13" s="1"/>
  <c r="T74" i="13" s="1"/>
  <c r="I35" i="8"/>
  <c r="I35" i="13" s="1"/>
  <c r="J35" i="8"/>
  <c r="M35" i="13" s="1"/>
  <c r="N35" i="13" s="1"/>
  <c r="N35" i="8"/>
  <c r="I36" i="8"/>
  <c r="I36" i="13" s="1"/>
  <c r="L36" i="8"/>
  <c r="O36" i="13" s="1"/>
  <c r="P36" i="13" s="1"/>
  <c r="P36" i="8"/>
  <c r="S36" i="13" s="1"/>
  <c r="T36" i="13" s="1"/>
  <c r="L37" i="8"/>
  <c r="O37" i="13" s="1"/>
  <c r="P37" i="8"/>
  <c r="S37" i="13" s="1"/>
  <c r="T37" i="13" s="1"/>
  <c r="L38" i="8"/>
  <c r="O38" i="13" s="1"/>
  <c r="P38" i="13" s="1"/>
  <c r="P38" i="8"/>
  <c r="S38" i="13" s="1"/>
  <c r="T38" i="13" s="1"/>
  <c r="J78" i="8"/>
  <c r="N78" i="8"/>
  <c r="J79" i="8"/>
  <c r="M79" i="13" s="1"/>
  <c r="N79" i="13" s="1"/>
  <c r="N79" i="8"/>
  <c r="Q79" i="13" s="1"/>
  <c r="R79" i="13" s="1"/>
  <c r="J80" i="8"/>
  <c r="M80" i="13" s="1"/>
  <c r="N80" i="13" s="1"/>
  <c r="N80" i="8"/>
  <c r="Q80" i="13" s="1"/>
  <c r="R80" i="13" s="1"/>
  <c r="J81" i="8"/>
  <c r="M81" i="13" s="1"/>
  <c r="N81" i="13" s="1"/>
  <c r="N81" i="8"/>
  <c r="Q81" i="13" s="1"/>
  <c r="R81" i="13" s="1"/>
  <c r="Z45" i="13" l="1"/>
  <c r="AA65" i="13"/>
  <c r="Z51" i="13"/>
  <c r="AA54" i="13"/>
  <c r="Z69" i="13"/>
  <c r="Z54" i="13"/>
  <c r="Z44" i="13"/>
  <c r="AA21" i="13"/>
  <c r="AA19" i="13"/>
  <c r="AA69" i="13"/>
  <c r="R19" i="13"/>
  <c r="T10" i="13"/>
  <c r="N64" i="13"/>
  <c r="AA79" i="13"/>
  <c r="Z47" i="13"/>
  <c r="AA67" i="13"/>
  <c r="P37" i="13"/>
  <c r="P64" i="13"/>
  <c r="R22" i="13"/>
  <c r="R11" i="13"/>
  <c r="R15" i="13"/>
  <c r="P12" i="13"/>
  <c r="T9" i="13"/>
  <c r="AA83" i="13"/>
  <c r="Z36" i="13"/>
  <c r="Z55" i="13"/>
  <c r="Z53" i="13"/>
  <c r="R31" i="13"/>
  <c r="Z10" i="13"/>
  <c r="R73" i="13"/>
  <c r="R71" i="13"/>
  <c r="R67" i="13"/>
  <c r="R65" i="13"/>
  <c r="T44" i="13"/>
  <c r="Z21" i="13"/>
  <c r="AA12" i="13"/>
  <c r="AA81" i="13"/>
  <c r="Z49" i="13"/>
  <c r="Z38" i="13"/>
  <c r="AA22" i="13"/>
  <c r="Z11" i="13"/>
  <c r="Z9" i="13"/>
  <c r="Z22" i="13"/>
  <c r="AA38" i="13"/>
  <c r="AA73" i="13"/>
  <c r="AA56" i="13"/>
  <c r="Z81" i="13"/>
  <c r="Z79" i="13"/>
  <c r="AA36" i="13"/>
  <c r="AA72" i="13"/>
  <c r="AA52" i="13"/>
  <c r="AA50" i="13"/>
  <c r="AA48" i="13"/>
  <c r="AA46" i="13"/>
  <c r="AA32" i="13"/>
  <c r="AA30" i="13"/>
  <c r="AA26" i="13"/>
  <c r="J62" i="8"/>
  <c r="L57" i="8"/>
  <c r="O57" i="13" s="1"/>
  <c r="P57" i="13" s="1"/>
  <c r="R21" i="13"/>
  <c r="R10" i="13"/>
  <c r="P19" i="13"/>
  <c r="T12" i="13"/>
  <c r="P11" i="13"/>
  <c r="P9" i="13"/>
  <c r="T83" i="13"/>
  <c r="P83" i="13"/>
  <c r="R36" i="13"/>
  <c r="R69" i="13"/>
  <c r="P56" i="13"/>
  <c r="R54" i="13"/>
  <c r="R53" i="13"/>
  <c r="R44" i="13"/>
  <c r="Z32" i="13"/>
  <c r="Z31" i="13"/>
  <c r="Z30" i="13"/>
  <c r="AA23" i="13"/>
  <c r="T21" i="13"/>
  <c r="Z19" i="13"/>
  <c r="Z18" i="13"/>
  <c r="Z17" i="13"/>
  <c r="Z15" i="13"/>
  <c r="Z14" i="13"/>
  <c r="Z12" i="13"/>
  <c r="Z74" i="13"/>
  <c r="Z73" i="13"/>
  <c r="Z72" i="13"/>
  <c r="Z71" i="13"/>
  <c r="Z68" i="13"/>
  <c r="Z67" i="13"/>
  <c r="Z66" i="13"/>
  <c r="Z65" i="13"/>
  <c r="Z64" i="13"/>
  <c r="Z56" i="13"/>
  <c r="AA44" i="13"/>
  <c r="Z27" i="13"/>
  <c r="Z26" i="13"/>
  <c r="T19" i="13"/>
  <c r="AA18" i="13"/>
  <c r="AA17" i="13"/>
  <c r="AA11" i="13"/>
  <c r="AA10" i="13"/>
  <c r="AA9" i="13"/>
  <c r="AA64" i="13"/>
  <c r="AA80" i="13"/>
  <c r="AA37" i="13"/>
  <c r="Z52" i="13"/>
  <c r="Z50" i="13"/>
  <c r="Z48" i="13"/>
  <c r="Z46" i="13"/>
  <c r="Z83" i="13"/>
  <c r="Z80" i="13"/>
  <c r="Z37" i="13"/>
  <c r="AA74" i="13"/>
  <c r="AA71" i="13"/>
  <c r="AA68" i="13"/>
  <c r="AA66" i="13"/>
  <c r="AA55" i="13"/>
  <c r="AA53" i="13"/>
  <c r="AA51" i="13"/>
  <c r="AA49" i="13"/>
  <c r="AA47" i="13"/>
  <c r="AA45" i="13"/>
  <c r="AA31" i="13"/>
  <c r="AA27" i="13"/>
  <c r="P62" i="8"/>
  <c r="S62" i="13" s="1"/>
  <c r="I62" i="8"/>
  <c r="E62" i="13"/>
  <c r="K62" i="13" s="1"/>
  <c r="L62" i="8"/>
  <c r="O78" i="13"/>
  <c r="P78" i="13" s="1"/>
  <c r="L77" i="8"/>
  <c r="Y12" i="13"/>
  <c r="U58" i="13"/>
  <c r="V58" i="13" s="1"/>
  <c r="Y23" i="13"/>
  <c r="X37" i="13"/>
  <c r="Y51" i="13"/>
  <c r="Y47" i="13"/>
  <c r="Y81" i="13"/>
  <c r="Y67" i="13"/>
  <c r="X52" i="13"/>
  <c r="X48" i="13"/>
  <c r="X81" i="13"/>
  <c r="X79" i="13"/>
  <c r="Y55" i="13"/>
  <c r="X72" i="13"/>
  <c r="X67" i="13"/>
  <c r="X53" i="13"/>
  <c r="X31" i="13"/>
  <c r="X27" i="13"/>
  <c r="M78" i="13"/>
  <c r="N78" i="13" s="1"/>
  <c r="J77" i="8"/>
  <c r="Q35" i="13"/>
  <c r="R35" i="13" s="1"/>
  <c r="N34" i="8"/>
  <c r="S35" i="13"/>
  <c r="T35" i="13" s="1"/>
  <c r="P34" i="8"/>
  <c r="Q78" i="13"/>
  <c r="N77" i="8"/>
  <c r="S78" i="13"/>
  <c r="P77" i="8"/>
  <c r="S77" i="13" s="1"/>
  <c r="O35" i="13"/>
  <c r="P35" i="13" s="1"/>
  <c r="L34" i="8"/>
  <c r="Y59" i="13"/>
  <c r="Y56" i="13"/>
  <c r="X58" i="13"/>
  <c r="Y15" i="13"/>
  <c r="Y49" i="13"/>
  <c r="Y46" i="13"/>
  <c r="Y79" i="13"/>
  <c r="Y65" i="13"/>
  <c r="X50" i="13"/>
  <c r="X83" i="13"/>
  <c r="X80" i="13"/>
  <c r="Y53" i="13"/>
  <c r="Y32" i="13"/>
  <c r="Y31" i="13"/>
  <c r="X74" i="13"/>
  <c r="X71" i="13"/>
  <c r="X64" i="13"/>
  <c r="X55" i="13"/>
  <c r="X32" i="13"/>
  <c r="X30" i="13"/>
  <c r="X26" i="13"/>
  <c r="X66" i="13"/>
  <c r="X65" i="13"/>
  <c r="Q63" i="13"/>
  <c r="O63" i="13"/>
  <c r="P63" i="13" s="1"/>
  <c r="M63" i="13"/>
  <c r="N63" i="13" s="1"/>
  <c r="S63" i="13"/>
  <c r="X46" i="13"/>
  <c r="M38" i="13"/>
  <c r="N38" i="13" s="1"/>
  <c r="J34" i="8"/>
  <c r="Y11" i="13"/>
  <c r="X73" i="13"/>
  <c r="Y10" i="13"/>
  <c r="Y9" i="13"/>
  <c r="K8" i="13"/>
  <c r="Y57" i="13"/>
  <c r="K34" i="13"/>
  <c r="K22" i="13"/>
  <c r="K21" i="13"/>
  <c r="Y17" i="13"/>
  <c r="Y69" i="13"/>
  <c r="Y52" i="13"/>
  <c r="Y50" i="13"/>
  <c r="Y48" i="13"/>
  <c r="Y45" i="13"/>
  <c r="Y30" i="13"/>
  <c r="Y27" i="13"/>
  <c r="Y26" i="13"/>
  <c r="Y80" i="13"/>
  <c r="Y38" i="13"/>
  <c r="Y37" i="13"/>
  <c r="Y74" i="13"/>
  <c r="Y73" i="13"/>
  <c r="Y72" i="13"/>
  <c r="Y71" i="13"/>
  <c r="Y68" i="13"/>
  <c r="Y66" i="13"/>
  <c r="Y64" i="13"/>
  <c r="Y54" i="13"/>
  <c r="X54" i="13"/>
  <c r="K28" i="13"/>
  <c r="Y83" i="13"/>
  <c r="K42" i="13"/>
  <c r="Y22" i="13"/>
  <c r="Y21" i="13"/>
  <c r="K19" i="13"/>
  <c r="K18" i="13"/>
  <c r="K17" i="13"/>
  <c r="J12" i="13"/>
  <c r="K12" i="13" s="1"/>
  <c r="K29" i="13"/>
  <c r="X29" i="13" s="1"/>
  <c r="Y19" i="13"/>
  <c r="Y18" i="13"/>
  <c r="Y36" i="13"/>
  <c r="X35" i="13"/>
  <c r="X68" i="13"/>
  <c r="Y44" i="13"/>
  <c r="X51" i="13"/>
  <c r="X49" i="13"/>
  <c r="X47" i="13"/>
  <c r="X45" i="13"/>
  <c r="X44" i="13"/>
  <c r="U56" i="13"/>
  <c r="V56" i="13" s="1"/>
  <c r="N70" i="8"/>
  <c r="R58" i="8"/>
  <c r="U81" i="13"/>
  <c r="V81" i="13" s="1"/>
  <c r="U80" i="13"/>
  <c r="V80" i="13" s="1"/>
  <c r="U79" i="13"/>
  <c r="V79" i="13" s="1"/>
  <c r="U36" i="13"/>
  <c r="V36" i="13" s="1"/>
  <c r="U83" i="13"/>
  <c r="V83" i="13" s="1"/>
  <c r="U69" i="13"/>
  <c r="V69" i="13" s="1"/>
  <c r="O43" i="13"/>
  <c r="P43" i="13" s="1"/>
  <c r="L42" i="8"/>
  <c r="U73" i="13"/>
  <c r="V73" i="13" s="1"/>
  <c r="U72" i="13"/>
  <c r="V72" i="13" s="1"/>
  <c r="U71" i="13"/>
  <c r="V71" i="13" s="1"/>
  <c r="U67" i="13"/>
  <c r="V67" i="13" s="1"/>
  <c r="U65" i="13"/>
  <c r="V65" i="13" s="1"/>
  <c r="U54" i="13"/>
  <c r="V54" i="13" s="1"/>
  <c r="U44" i="13"/>
  <c r="V44" i="13" s="1"/>
  <c r="M43" i="13"/>
  <c r="N43" i="13" s="1"/>
  <c r="J42" i="8"/>
  <c r="U32" i="13"/>
  <c r="V32" i="13" s="1"/>
  <c r="U30" i="13"/>
  <c r="V30" i="13" s="1"/>
  <c r="U26" i="13"/>
  <c r="V26" i="13" s="1"/>
  <c r="G20" i="13"/>
  <c r="J57" i="8"/>
  <c r="M57" i="13" s="1"/>
  <c r="N57" i="13" s="1"/>
  <c r="E57" i="13"/>
  <c r="K57" i="13" s="1"/>
  <c r="R29" i="8"/>
  <c r="S29" i="8" s="1"/>
  <c r="O29" i="13"/>
  <c r="P29" i="13" s="1"/>
  <c r="Q43" i="13"/>
  <c r="R43" i="13" s="1"/>
  <c r="N42" i="8"/>
  <c r="F20" i="13"/>
  <c r="U37" i="13"/>
  <c r="V37" i="13" s="1"/>
  <c r="R59" i="8"/>
  <c r="M59" i="13"/>
  <c r="N59" i="13" s="1"/>
  <c r="U52" i="13"/>
  <c r="V52" i="13" s="1"/>
  <c r="U51" i="13"/>
  <c r="V51" i="13" s="1"/>
  <c r="U50" i="13"/>
  <c r="V50" i="13" s="1"/>
  <c r="U49" i="13"/>
  <c r="V49" i="13" s="1"/>
  <c r="U48" i="13"/>
  <c r="V48" i="13" s="1"/>
  <c r="U47" i="13"/>
  <c r="V47" i="13" s="1"/>
  <c r="U46" i="13"/>
  <c r="V46" i="13" s="1"/>
  <c r="U45" i="13"/>
  <c r="V45" i="13" s="1"/>
  <c r="S43" i="13"/>
  <c r="T43" i="13" s="1"/>
  <c r="P42" i="8"/>
  <c r="N28" i="8"/>
  <c r="Q28" i="13" s="1"/>
  <c r="R28" i="13" s="1"/>
  <c r="P13" i="8"/>
  <c r="S13" i="13" s="1"/>
  <c r="T13" i="13" s="1"/>
  <c r="S15" i="13"/>
  <c r="T15" i="13" s="1"/>
  <c r="U74" i="13"/>
  <c r="V74" i="13" s="1"/>
  <c r="U68" i="13"/>
  <c r="V68" i="13" s="1"/>
  <c r="U66" i="13"/>
  <c r="V66" i="13" s="1"/>
  <c r="U64" i="13"/>
  <c r="V64" i="13" s="1"/>
  <c r="U55" i="13"/>
  <c r="V55" i="13" s="1"/>
  <c r="U53" i="13"/>
  <c r="V53" i="13" s="1"/>
  <c r="I43" i="13"/>
  <c r="I42" i="8"/>
  <c r="I42" i="13" s="1"/>
  <c r="U31" i="13"/>
  <c r="V31" i="13" s="1"/>
  <c r="U27" i="13"/>
  <c r="V27" i="13" s="1"/>
  <c r="N25" i="8"/>
  <c r="E20" i="13"/>
  <c r="U29" i="13"/>
  <c r="V29" i="13" s="1"/>
  <c r="I28" i="8"/>
  <c r="I28" i="13" s="1"/>
  <c r="I34" i="13"/>
  <c r="O28" i="8"/>
  <c r="R83" i="8"/>
  <c r="S83" i="8" s="1"/>
  <c r="I25" i="8"/>
  <c r="I25" i="13" s="1"/>
  <c r="R69" i="8"/>
  <c r="S69" i="8" s="1"/>
  <c r="R68" i="8"/>
  <c r="S68" i="8" s="1"/>
  <c r="R66" i="8"/>
  <c r="S66" i="8" s="1"/>
  <c r="R64" i="8"/>
  <c r="S64" i="8" s="1"/>
  <c r="R55" i="8"/>
  <c r="S55" i="8" s="1"/>
  <c r="J25" i="8"/>
  <c r="M25" i="13" s="1"/>
  <c r="N25" i="13" s="1"/>
  <c r="P20" i="8"/>
  <c r="S20" i="13" s="1"/>
  <c r="T20" i="13" s="1"/>
  <c r="R35" i="8"/>
  <c r="S35" i="8" s="1"/>
  <c r="R54" i="8"/>
  <c r="S54" i="8" s="1"/>
  <c r="R52" i="8"/>
  <c r="S52" i="8" s="1"/>
  <c r="R51" i="8"/>
  <c r="S51" i="8" s="1"/>
  <c r="R50" i="8"/>
  <c r="S50" i="8" s="1"/>
  <c r="R49" i="8"/>
  <c r="S49" i="8" s="1"/>
  <c r="R48" i="8"/>
  <c r="S48" i="8" s="1"/>
  <c r="R47" i="8"/>
  <c r="S47" i="8" s="1"/>
  <c r="R46" i="8"/>
  <c r="S46" i="8" s="1"/>
  <c r="R45" i="8"/>
  <c r="S45" i="8" s="1"/>
  <c r="R53" i="8"/>
  <c r="S53" i="8" s="1"/>
  <c r="L13" i="8"/>
  <c r="J70" i="8"/>
  <c r="L20" i="8"/>
  <c r="O20" i="13" s="1"/>
  <c r="P70" i="8"/>
  <c r="S70" i="13" s="1"/>
  <c r="R37" i="8"/>
  <c r="R73" i="8"/>
  <c r="R71" i="8"/>
  <c r="R67" i="8"/>
  <c r="S67" i="8" s="1"/>
  <c r="R65" i="8"/>
  <c r="S65" i="8" s="1"/>
  <c r="R57" i="8"/>
  <c r="P28" i="8"/>
  <c r="S28" i="13" s="1"/>
  <c r="T28" i="13" s="1"/>
  <c r="L25" i="8"/>
  <c r="O25" i="13" s="1"/>
  <c r="P25" i="13" s="1"/>
  <c r="R44" i="8"/>
  <c r="S44" i="8" s="1"/>
  <c r="R31" i="8"/>
  <c r="R26" i="8"/>
  <c r="R56" i="8"/>
  <c r="S56" i="8" s="1"/>
  <c r="N13" i="8"/>
  <c r="Q13" i="13" s="1"/>
  <c r="R13" i="13" s="1"/>
  <c r="L8" i="8"/>
  <c r="O8" i="13" s="1"/>
  <c r="P8" i="13" s="1"/>
  <c r="R81" i="8"/>
  <c r="S81" i="8" s="1"/>
  <c r="R80" i="8"/>
  <c r="S80" i="8" s="1"/>
  <c r="R79" i="8"/>
  <c r="S79" i="8" s="1"/>
  <c r="R78" i="8"/>
  <c r="S78" i="8" s="1"/>
  <c r="L70" i="8"/>
  <c r="R38" i="8"/>
  <c r="R74" i="8"/>
  <c r="R72" i="8"/>
  <c r="R36" i="8"/>
  <c r="S36" i="8" s="1"/>
  <c r="R63" i="8"/>
  <c r="S63" i="8" s="1"/>
  <c r="I62" i="13"/>
  <c r="L28" i="8"/>
  <c r="O28" i="13" s="1"/>
  <c r="P28" i="13" s="1"/>
  <c r="J28" i="8"/>
  <c r="M28" i="13" s="1"/>
  <c r="N28" i="13" s="1"/>
  <c r="P25" i="8"/>
  <c r="S25" i="13" s="1"/>
  <c r="N20" i="8"/>
  <c r="Q20" i="13" s="1"/>
  <c r="R20" i="13" s="1"/>
  <c r="R43" i="8"/>
  <c r="R32" i="8"/>
  <c r="R30" i="8"/>
  <c r="R27" i="8"/>
  <c r="I20" i="8"/>
  <c r="I20" i="13" s="1"/>
  <c r="N8" i="8"/>
  <c r="Q8" i="13" s="1"/>
  <c r="R8" i="13" s="1"/>
  <c r="P8" i="8"/>
  <c r="S8" i="13" s="1"/>
  <c r="T8" i="13" s="1"/>
  <c r="I8" i="8"/>
  <c r="I8" i="13" s="1"/>
  <c r="I13" i="8"/>
  <c r="I13" i="13" s="1"/>
  <c r="AB29" i="13" l="1"/>
  <c r="AB47" i="13"/>
  <c r="AB71" i="13"/>
  <c r="AA13" i="13"/>
  <c r="AB55" i="13"/>
  <c r="AB30" i="13"/>
  <c r="AB51" i="13"/>
  <c r="AB79" i="13"/>
  <c r="AB74" i="13"/>
  <c r="T62" i="13"/>
  <c r="AA62" i="13"/>
  <c r="T25" i="13"/>
  <c r="AA25" i="13"/>
  <c r="T70" i="13"/>
  <c r="AA70" i="13"/>
  <c r="T63" i="13"/>
  <c r="AA63" i="13"/>
  <c r="AA35" i="13"/>
  <c r="AA15" i="13"/>
  <c r="AA43" i="13"/>
  <c r="AB72" i="13"/>
  <c r="AB67" i="13"/>
  <c r="AB27" i="13"/>
  <c r="AB54" i="13"/>
  <c r="AB48" i="13"/>
  <c r="AB52" i="13"/>
  <c r="AB64" i="13"/>
  <c r="AB68" i="13"/>
  <c r="AB80" i="13"/>
  <c r="AB36" i="13"/>
  <c r="P20" i="13"/>
  <c r="Z20" i="13"/>
  <c r="R63" i="13"/>
  <c r="Z63" i="13"/>
  <c r="T77" i="13"/>
  <c r="AA77" i="13"/>
  <c r="Z35" i="13"/>
  <c r="AA28" i="13"/>
  <c r="Z13" i="13"/>
  <c r="AB83" i="13"/>
  <c r="AB37" i="13"/>
  <c r="AB26" i="13"/>
  <c r="AB32" i="13"/>
  <c r="AB73" i="13"/>
  <c r="AB45" i="13"/>
  <c r="AB49" i="13"/>
  <c r="AB53" i="13"/>
  <c r="AB65" i="13"/>
  <c r="AB81" i="13"/>
  <c r="AA20" i="13"/>
  <c r="Z43" i="13"/>
  <c r="Z28" i="13"/>
  <c r="AB31" i="13"/>
  <c r="AB44" i="13"/>
  <c r="AB46" i="13"/>
  <c r="AB50" i="13"/>
  <c r="AB56" i="13"/>
  <c r="AB66" i="13"/>
  <c r="AB69" i="13"/>
  <c r="T78" i="13"/>
  <c r="AA78" i="13"/>
  <c r="R78" i="13"/>
  <c r="Z78" i="13"/>
  <c r="U78" i="13"/>
  <c r="Y78" i="13"/>
  <c r="U35" i="13"/>
  <c r="O70" i="13"/>
  <c r="M70" i="8"/>
  <c r="S42" i="13"/>
  <c r="Q42" i="8"/>
  <c r="U59" i="13"/>
  <c r="V59" i="13" s="1"/>
  <c r="X59" i="13"/>
  <c r="Q42" i="13"/>
  <c r="O42" i="8"/>
  <c r="X78" i="13"/>
  <c r="M77" i="8"/>
  <c r="O77" i="13"/>
  <c r="R34" i="8"/>
  <c r="S34" i="8" s="1"/>
  <c r="U38" i="13"/>
  <c r="Y20" i="13"/>
  <c r="O42" i="13"/>
  <c r="P42" i="13" s="1"/>
  <c r="M42" i="8"/>
  <c r="Q70" i="13"/>
  <c r="O70" i="8"/>
  <c r="X38" i="13"/>
  <c r="Y43" i="13"/>
  <c r="Y35" i="13"/>
  <c r="M34" i="8"/>
  <c r="O34" i="13"/>
  <c r="P34" i="13" s="1"/>
  <c r="O77" i="8"/>
  <c r="Q77" i="13"/>
  <c r="Q34" i="8"/>
  <c r="S34" i="13"/>
  <c r="O34" i="8"/>
  <c r="Q34" i="13"/>
  <c r="K77" i="8"/>
  <c r="R77" i="8"/>
  <c r="S77" i="8" s="1"/>
  <c r="U63" i="13"/>
  <c r="X63" i="13"/>
  <c r="R62" i="8"/>
  <c r="S62" i="8" s="1"/>
  <c r="K62" i="8"/>
  <c r="M62" i="13"/>
  <c r="M62" i="8"/>
  <c r="O62" i="13"/>
  <c r="P62" i="13" s="1"/>
  <c r="O62" i="8"/>
  <c r="Q62" i="13"/>
  <c r="Y63" i="13"/>
  <c r="M42" i="13"/>
  <c r="K42" i="8"/>
  <c r="K34" i="8"/>
  <c r="M34" i="13"/>
  <c r="M70" i="13"/>
  <c r="N70" i="13" s="1"/>
  <c r="K70" i="8"/>
  <c r="AA8" i="13"/>
  <c r="Z8" i="13"/>
  <c r="Y8" i="13"/>
  <c r="X25" i="13"/>
  <c r="U57" i="13"/>
  <c r="V57" i="13" s="1"/>
  <c r="X57" i="13"/>
  <c r="Y25" i="13"/>
  <c r="K20" i="13"/>
  <c r="X43" i="13"/>
  <c r="X28" i="13"/>
  <c r="Y28" i="13"/>
  <c r="U43" i="13"/>
  <c r="V43" i="13" s="1"/>
  <c r="U28" i="13"/>
  <c r="V28" i="13" s="1"/>
  <c r="O25" i="8"/>
  <c r="Q25" i="13"/>
  <c r="R42" i="8"/>
  <c r="S42" i="8" s="1"/>
  <c r="Q13" i="8"/>
  <c r="M13" i="8"/>
  <c r="O13" i="13"/>
  <c r="M20" i="8"/>
  <c r="K25" i="8"/>
  <c r="Q20" i="8"/>
  <c r="S27" i="8"/>
  <c r="S32" i="8"/>
  <c r="Q25" i="8"/>
  <c r="S72" i="8"/>
  <c r="S38" i="8"/>
  <c r="O13" i="8"/>
  <c r="S73" i="8"/>
  <c r="Q8" i="8"/>
  <c r="O8" i="8"/>
  <c r="S30" i="8"/>
  <c r="S43" i="8"/>
  <c r="O20" i="8"/>
  <c r="R28" i="8"/>
  <c r="K28" i="8"/>
  <c r="M28" i="8"/>
  <c r="S74" i="8"/>
  <c r="R70" i="8"/>
  <c r="S70" i="8" s="1"/>
  <c r="M8" i="8"/>
  <c r="S26" i="8"/>
  <c r="S31" i="8"/>
  <c r="M25" i="8"/>
  <c r="R25" i="8"/>
  <c r="Q28" i="8"/>
  <c r="S71" i="8"/>
  <c r="S37" i="8"/>
  <c r="P13" i="13" l="1"/>
  <c r="Y13" i="13"/>
  <c r="R25" i="13"/>
  <c r="Z25" i="13"/>
  <c r="R62" i="13"/>
  <c r="Z62" i="13"/>
  <c r="U62" i="13"/>
  <c r="N62" i="13"/>
  <c r="V63" i="13"/>
  <c r="AB63" i="13"/>
  <c r="V35" i="13"/>
  <c r="AB35" i="13"/>
  <c r="AB28" i="13"/>
  <c r="U34" i="13"/>
  <c r="N34" i="13"/>
  <c r="R34" i="13"/>
  <c r="Z34" i="13"/>
  <c r="T34" i="13"/>
  <c r="AA34" i="13"/>
  <c r="R77" i="13"/>
  <c r="Z77" i="13"/>
  <c r="R70" i="13"/>
  <c r="Z70" i="13"/>
  <c r="V38" i="13"/>
  <c r="AB38" i="13"/>
  <c r="P77" i="13"/>
  <c r="U77" i="13"/>
  <c r="Y70" i="13"/>
  <c r="P70" i="13"/>
  <c r="AB43" i="13"/>
  <c r="V78" i="13"/>
  <c r="AB78" i="13"/>
  <c r="T42" i="13"/>
  <c r="AA42" i="13"/>
  <c r="R42" i="13"/>
  <c r="Z42" i="13"/>
  <c r="N42" i="13"/>
  <c r="U42" i="13"/>
  <c r="U70" i="13"/>
  <c r="Y34" i="13"/>
  <c r="Y42" i="13"/>
  <c r="Y77" i="13"/>
  <c r="Y62" i="13"/>
  <c r="X62" i="13"/>
  <c r="X42" i="13"/>
  <c r="X34" i="13"/>
  <c r="X70" i="13"/>
  <c r="U25" i="13"/>
  <c r="S25" i="8"/>
  <c r="S28" i="8"/>
  <c r="V25" i="13" l="1"/>
  <c r="AB25" i="13"/>
  <c r="V34" i="13"/>
  <c r="AB34" i="13"/>
  <c r="V70" i="13"/>
  <c r="AB70" i="13"/>
  <c r="V77" i="13"/>
  <c r="AB77" i="13"/>
  <c r="V62" i="13"/>
  <c r="AB62" i="13"/>
  <c r="AB42" i="13"/>
  <c r="V42" i="13"/>
  <c r="J11" i="8"/>
  <c r="R11" i="8" s="1"/>
  <c r="S11" i="8" s="1"/>
  <c r="J15" i="8"/>
  <c r="M15" i="13" s="1"/>
  <c r="J17" i="8"/>
  <c r="R17" i="8" s="1"/>
  <c r="S17" i="8" s="1"/>
  <c r="J23" i="8"/>
  <c r="M23" i="13" s="1"/>
  <c r="R23" i="8"/>
  <c r="S23" i="8" s="1"/>
  <c r="J10" i="8"/>
  <c r="R10" i="8" s="1"/>
  <c r="S10" i="8" s="1"/>
  <c r="J12" i="8"/>
  <c r="M12" i="13" s="1"/>
  <c r="N12" i="13" s="1"/>
  <c r="J16" i="8"/>
  <c r="J18" i="8"/>
  <c r="M18" i="13" s="1"/>
  <c r="J22" i="8"/>
  <c r="J14" i="8"/>
  <c r="J13" i="8" s="1"/>
  <c r="J19" i="8"/>
  <c r="J21" i="8"/>
  <c r="U23" i="13" l="1"/>
  <c r="AB23" i="13" s="1"/>
  <c r="N23" i="13"/>
  <c r="U18" i="13"/>
  <c r="N18" i="13"/>
  <c r="R18" i="8"/>
  <c r="S18" i="8" s="1"/>
  <c r="X15" i="13"/>
  <c r="N15" i="13"/>
  <c r="R14" i="8"/>
  <c r="S14" i="8" s="1"/>
  <c r="M14" i="13"/>
  <c r="R12" i="8"/>
  <c r="S12" i="8" s="1"/>
  <c r="R15" i="8"/>
  <c r="S15" i="8" s="1"/>
  <c r="M11" i="13"/>
  <c r="N11" i="13" s="1"/>
  <c r="M19" i="13"/>
  <c r="N19" i="13" s="1"/>
  <c r="R19" i="8"/>
  <c r="S19" i="8" s="1"/>
  <c r="R13" i="8"/>
  <c r="S13" i="8" s="1"/>
  <c r="M13" i="13"/>
  <c r="N13" i="13" s="1"/>
  <c r="R16" i="8"/>
  <c r="S16" i="8" s="1"/>
  <c r="M16" i="13"/>
  <c r="N16" i="13" s="1"/>
  <c r="M21" i="13"/>
  <c r="N21" i="13" s="1"/>
  <c r="R21" i="8"/>
  <c r="S21" i="8" s="1"/>
  <c r="J20" i="8"/>
  <c r="R22" i="8"/>
  <c r="S22" i="8" s="1"/>
  <c r="M22" i="13"/>
  <c r="N22" i="13" s="1"/>
  <c r="X12" i="13"/>
  <c r="U12" i="13"/>
  <c r="M17" i="13"/>
  <c r="N17" i="13" s="1"/>
  <c r="M10" i="13"/>
  <c r="N10" i="13" s="1"/>
  <c r="X18" i="13"/>
  <c r="U15" i="13"/>
  <c r="V23" i="13" l="1"/>
  <c r="V15" i="13"/>
  <c r="AB15" i="13"/>
  <c r="V12" i="13"/>
  <c r="AB12" i="13"/>
  <c r="U14" i="13"/>
  <c r="N14" i="13"/>
  <c r="V18" i="13"/>
  <c r="AB18" i="13"/>
  <c r="X11" i="13"/>
  <c r="U11" i="13"/>
  <c r="U17" i="13"/>
  <c r="X17" i="13"/>
  <c r="U22" i="13"/>
  <c r="X22" i="13"/>
  <c r="K20" i="8"/>
  <c r="M20" i="13"/>
  <c r="N20" i="13" s="1"/>
  <c r="R20" i="8"/>
  <c r="S20" i="8" s="1"/>
  <c r="X21" i="13"/>
  <c r="U21" i="13"/>
  <c r="X19" i="13"/>
  <c r="U19" i="13"/>
  <c r="U10" i="13"/>
  <c r="X10" i="13"/>
  <c r="X16" i="13"/>
  <c r="U16" i="13"/>
  <c r="X13" i="13"/>
  <c r="U13" i="13"/>
  <c r="V13" i="13" l="1"/>
  <c r="AB13" i="13"/>
  <c r="V16" i="13"/>
  <c r="AB16" i="13"/>
  <c r="V19" i="13"/>
  <c r="AB19" i="13"/>
  <c r="V21" i="13"/>
  <c r="AB21" i="13"/>
  <c r="V22" i="13"/>
  <c r="AB22" i="13"/>
  <c r="V17" i="13"/>
  <c r="AB17" i="13"/>
  <c r="V14" i="13"/>
  <c r="AB14" i="13"/>
  <c r="V10" i="13"/>
  <c r="AB10" i="13"/>
  <c r="V11" i="13"/>
  <c r="AB11" i="13"/>
  <c r="X20" i="13"/>
  <c r="U20" i="13"/>
  <c r="V20" i="13" l="1"/>
  <c r="AB20" i="13"/>
  <c r="J9" i="8"/>
  <c r="R9" i="8" s="1"/>
  <c r="S9" i="8" s="1"/>
  <c r="J8" i="8" l="1"/>
  <c r="M9" i="13"/>
  <c r="N9" i="13" s="1"/>
  <c r="R8" i="8"/>
  <c r="S8" i="8" s="1"/>
  <c r="U9" i="13" l="1"/>
  <c r="X9" i="13"/>
  <c r="M8" i="13"/>
  <c r="N8" i="13" s="1"/>
  <c r="K8" i="8"/>
  <c r="V9" i="13" l="1"/>
  <c r="AB9" i="13"/>
  <c r="X8" i="13"/>
  <c r="U8" i="13"/>
  <c r="V8" i="13" s="1"/>
  <c r="AB8" i="13" l="1"/>
</calcChain>
</file>

<file path=xl/sharedStrings.xml><?xml version="1.0" encoding="utf-8"?>
<sst xmlns="http://schemas.openxmlformats.org/spreadsheetml/2006/main" count="1101" uniqueCount="389">
  <si>
    <t>Obiectiv / Direcție de acțiune / Intervenție / Activitate</t>
  </si>
  <si>
    <t>Autoritatea responsabilă</t>
  </si>
  <si>
    <t>Indicatori de monitorizare</t>
  </si>
  <si>
    <t>MS</t>
  </si>
  <si>
    <t>DA</t>
  </si>
  <si>
    <t xml:space="preserve">Nr. indicatori incluși în baza de date </t>
  </si>
  <si>
    <t>Elaborarea/ajustarea și aprobarea cadrului normativ privind procurarea „dispozitivelor medicale” și  medicamentelor prin mecanisme internaționale</t>
  </si>
  <si>
    <t>MJ</t>
  </si>
  <si>
    <t>Nomenclator elaborat și aprobat</t>
  </si>
  <si>
    <t>Dezvoltarea și implementarea modelului centrat pe pacient cu accent asupra tratamentului în condiții de ambulator pentru toate formele de tuberculoză</t>
  </si>
  <si>
    <t>Asigurarea mecanismului de finanțare Secretariatului CNC din sursele naționale</t>
  </si>
  <si>
    <t>Unitate centrală reorganizată</t>
  </si>
  <si>
    <t>Consolidarea capacităților pentru managementul eficient al programului național de control al tuberculozei</t>
  </si>
  <si>
    <t>Ajustare SIME TB</t>
  </si>
  <si>
    <t>Mentenanța SIME TB</t>
  </si>
  <si>
    <t>Elaborarea / ajustarea și implementarea protocolului privind co-infecţia TB/HIV</t>
  </si>
  <si>
    <t>Elaborarea regulamentului  privind intervenţiile colaborative pentru  bolile netransmisibile și tuberculoza</t>
  </si>
  <si>
    <t>Evaluarea intermediară și finală a implementării PNCT</t>
  </si>
  <si>
    <t>Procurarea consumabile pentru echipamentul Gene Xpert</t>
  </si>
  <si>
    <t>Procurare reagenți și consumabile pentru investigații microscopice</t>
  </si>
  <si>
    <t>Procurare reagenți și consumabile (metoda lichidă)</t>
  </si>
  <si>
    <t>Procurare reagenți și consumabile (metoda solidă)</t>
  </si>
  <si>
    <t>Procurare reagenți și consumabile pentru DST, linia I (metoda lichidă)</t>
  </si>
  <si>
    <t>Procurare reagenți și consumabile pentru DST, linia I (metoda solidă)</t>
  </si>
  <si>
    <t>Procurare reagenți și consumabile pentru DST, linia II (metoda lichidă)</t>
  </si>
  <si>
    <t>Procurare reagenți și consumabile pentru DST, linia II (metoda solidă)</t>
  </si>
  <si>
    <t>Procurare reagenți și consumabile (GenoType-Hain) MDR TB pl</t>
  </si>
  <si>
    <t>Procurare reagenți și consumabile pentru TSM  (GenoType-Hain) MDR TB sl</t>
  </si>
  <si>
    <t>Procurarea medicamentelor antituberculoase de linia I</t>
  </si>
  <si>
    <t>Procurarea medicamentelor antituberculoase noi (XDR)</t>
  </si>
  <si>
    <t>Asigurarea suportului motivațional, (stimulente) -  cazuri noi</t>
  </si>
  <si>
    <t>Asigurarea suportului motivațional, (stimulente) -  re-tratamente</t>
  </si>
  <si>
    <t>Asigurarea suportului motivațional, (stimulente) -  MDR</t>
  </si>
  <si>
    <t>Asigurarea suportului motivațional, (stimulente) -  XDR TB</t>
  </si>
  <si>
    <t>Servicii de mentenanta pentru microscoape LED în CM și LNR</t>
  </si>
  <si>
    <t>Servicii de întreținere, calibrare și reparații a echipamentelor Gene Xpert</t>
  </si>
  <si>
    <t>Mentenanța sistemului de ventilație în staționare și LR</t>
  </si>
  <si>
    <t>Context: resurse umane</t>
  </si>
  <si>
    <t>Context: prevenire, diagnostic, tratament</t>
  </si>
  <si>
    <t>costuri de întreținere</t>
  </si>
  <si>
    <t>TOTAL</t>
  </si>
  <si>
    <t>cost estimativ</t>
  </si>
  <si>
    <t>valoarea %</t>
  </si>
  <si>
    <t>MS
CNAM</t>
  </si>
  <si>
    <t>Cost  total estimativ privind implementare PNCT</t>
  </si>
  <si>
    <t>Ponderea (%) acoperire fonduri externe pentru implementarea PNCT</t>
  </si>
  <si>
    <t>Costuri estimative, buget public național (lei) pentru tranzitie</t>
  </si>
  <si>
    <t>Deficit procentual după implementarea planului de tranzitie PNCT</t>
  </si>
  <si>
    <t>Sursa de finantare pentru tranzitie</t>
  </si>
  <si>
    <t xml:space="preserve">din cadrul laboratoarelor de referință </t>
  </si>
  <si>
    <t>personalul TB si HIV in managementul TB/HIV</t>
  </si>
  <si>
    <t>personalului din AMP</t>
  </si>
  <si>
    <t xml:space="preserve">personalului din alte servicii medicale (SP, narcologie, infecționiști, morfopatologi etc.) </t>
  </si>
  <si>
    <t>personalului din sistemul penitenciar în activități de control al TB</t>
  </si>
  <si>
    <t>sistemului de transport pentru medicamentele antituberculoase</t>
  </si>
  <si>
    <t xml:space="preserve">sistem de transportare a mostrelor de spută  </t>
  </si>
  <si>
    <t>personal medical ftiziopneumologie</t>
  </si>
  <si>
    <t>Procurarea complexului radiologic digital pentru radiografie, radioscopie și tomografie</t>
  </si>
  <si>
    <t xml:space="preserve">Procurarea complexului radiodiagnostic digital mobil </t>
  </si>
  <si>
    <t>Procurarea medicamentelor antituberculoase de linia II, MDR TB</t>
  </si>
  <si>
    <t>Procurarea medicamentelor antituberculoase de linia I-II, TB mono-rezistența</t>
  </si>
  <si>
    <t>Procurarea medicamentelor antituberculoase de linia I-II, TB poli rezistența</t>
  </si>
  <si>
    <t>Context: activități intersectoriale, sinergice și integrate</t>
  </si>
  <si>
    <t>Mentenanța echipamentelor din cadrul laboratoarelor de referință</t>
  </si>
  <si>
    <t xml:space="preserve">Suportul ONG prin granturi mici în vederea realizarii activitatilor de educare, informare, depistarea precoce, intervenţii pentru aderenţa la tratament  </t>
  </si>
  <si>
    <t xml:space="preserve">Suportul ONG prin granturi mici în vederea realizarii activitatilor de educare, informare, depistarea precoce, intervenţii pentru aderenţa la tratament  în grupurile cu risc sporit și vigilență pentru tuberculoză şi alte determinante sociale (CDI, persoane fără adăpost, PTH, copii şi tineri ai străzii, migranţi etc.) </t>
  </si>
  <si>
    <t>Suportul ONG prin granturi mici in vederea fortificarii controlului TB in peniteciare, inclusiv activitati colaborative TB/HIV</t>
  </si>
  <si>
    <t>Optimizarea aplicației ”Registrul electronic DOT”</t>
  </si>
  <si>
    <t>Mentenanța ”Registrului electronic DOT”</t>
  </si>
  <si>
    <t>Procurare echipament "tablete"</t>
  </si>
  <si>
    <t>Implementarea managementului de caz în conduita copiilor afectați de tuberculoză cu promovarea dezinstituționalizării și  modelelor de implicare comunitară</t>
  </si>
  <si>
    <t>Context: economico-financiar</t>
  </si>
  <si>
    <t xml:space="preserve"> salarizarea personalului din Unitatea de coordonare PNCT </t>
  </si>
  <si>
    <t>Armonizarea cadrului legislativ privitor la măsurile de protecție socială și drepturilor pacientului la reabilitare medicală și socială după tratament</t>
  </si>
  <si>
    <t>Ajustarea și completarea Legii Nr. 153 din  04.07.2008 cu privire la controlul şi profilaxia tuberculozei</t>
  </si>
  <si>
    <t xml:space="preserve">Proiect de Lege elaborat </t>
  </si>
  <si>
    <t>MS 
MMFPS
MJ</t>
  </si>
  <si>
    <t>MS
MJ</t>
  </si>
  <si>
    <t>Model elaborat și aprobat
Nr. PTCT care implementeaza modelul</t>
  </si>
  <si>
    <t>MS 
MMFPS
MF, MAI</t>
  </si>
  <si>
    <t>Nr. acte ligislative ajustate, alaborate, aprobate</t>
  </si>
  <si>
    <t>Completarea bazei de date a indicatorilor social-economici cu indicatori de eficiență privind răspunsul la maladiile social-condiționate</t>
  </si>
  <si>
    <t>ME
MS</t>
  </si>
  <si>
    <t xml:space="preserve"> Prevederea liniilor bugetare pentru PNCT în cadrul bugetar pe termen mediu</t>
  </si>
  <si>
    <t xml:space="preserve">ME, MF
MS, MJ </t>
  </si>
  <si>
    <t>MS
MF</t>
  </si>
  <si>
    <t>Mecanism elaborat și implementat</t>
  </si>
  <si>
    <t>Dezvoltarea și implementarea mecanismului de redirecționare a resurselor financiare obținute în urma optimizării fondului de paturi de profil ftiziopneumologie pentru fortificarea tratamentului in condiții de ambulator</t>
  </si>
  <si>
    <t>Ponderea paturilor de profil ftiziopneumologic optimizate
Mecanism de redirectionare elabirat si aprobat
Ponderea resurselor finaciare pentru fortificarea tratamentului ambulatoriu</t>
  </si>
  <si>
    <t>Optimizarea activității Centrelor de Reabilitare pentru copii cu tuberculoză cu integrare durabilă în serviciul existent de asistență socială</t>
  </si>
  <si>
    <t>Ponderea copiilor cu tuberculoză  dezinstituționalizați și integrați  în serviciul de asistență socială</t>
  </si>
  <si>
    <t>MS
MF
CNAM</t>
  </si>
  <si>
    <t>Asistență tehnică externă și internă privind optimizarea modelului de stocare, distribuire a dispozitivelor medicale pentru elaborarea cadrului normativ permisiv</t>
  </si>
  <si>
    <t>MS, MJ
MF</t>
  </si>
  <si>
    <t>MS, MJ
CNAM</t>
  </si>
  <si>
    <t xml:space="preserve">Dezvoltarea și implementarea mecanismelor de gestionare a programelor implementate de organizațiile neguvernamentale </t>
  </si>
  <si>
    <t>Raport de asistență elaborat.
Unitate de stocare funcțională</t>
  </si>
  <si>
    <t>Mecanism dezvoltat și implementat</t>
  </si>
  <si>
    <t>Raport intermiar și final elaborat</t>
  </si>
  <si>
    <t>MS
CNAM
MF, MJ</t>
  </si>
  <si>
    <t>Normativ ajustate si corelat</t>
  </si>
  <si>
    <t xml:space="preserve">Ajustarea indicatorilor de performanță pentru asistența medicală primară </t>
  </si>
  <si>
    <t>Indicatori ajustați și aprobați</t>
  </si>
  <si>
    <t xml:space="preserve">Instituționalizarea programelor de suport psihosocial pentru pacienții cu tuberculoză </t>
  </si>
  <si>
    <t>Cadrul bugetar cu linie bugetară pentru PNCT</t>
  </si>
  <si>
    <t>Programe de suport instituonalizate
Nr. PTCT care implementeaza programele de suport</t>
  </si>
  <si>
    <t>Elaborarea metodologiei programelor de screening în grupurile periclitante, cu risc și vigilență sporită prin implicare multisectorială</t>
  </si>
  <si>
    <t>MS, MMPSF, MJ, CNAM</t>
  </si>
  <si>
    <t>Metodologie elaborată</t>
  </si>
  <si>
    <t xml:space="preserve">MJ, MF, MS </t>
  </si>
  <si>
    <t>Elaborarea și implementarea cadrului normativ de oferire a suportului motivațional pentru pacienții cu tuberculoză din detenție</t>
  </si>
  <si>
    <t xml:space="preserve">Cadru normativ elaborat și aprobat.
Ponderea pacienții cu tuberculoză din detenție asistați cu suport motivațional </t>
  </si>
  <si>
    <t>MS, MF, AMED</t>
  </si>
  <si>
    <t xml:space="preserve">Cadru normativ elaborat/ajustat 
</t>
  </si>
  <si>
    <t xml:space="preserve">Protocol privind co-infecţia TB/HIV elaborat și aprobat </t>
  </si>
  <si>
    <t>Regulament  privind intervenţiile colaborative pentru  bolile netransmisibile și tuberculoză elaborat şi aprobat</t>
  </si>
  <si>
    <t>MS, MJ
APL</t>
  </si>
  <si>
    <t>MS, CNAM</t>
  </si>
  <si>
    <t>Revizuirea actelor normative intersectoriale și interdepartamentale privind organizarea asistenței medicale persoanelor cu tuberculoză</t>
  </si>
  <si>
    <t>MS, MMPSF, MJ, MAI, CNAM</t>
  </si>
  <si>
    <t>Nr. de acte normative revizuite, ajustate și aprobate</t>
  </si>
  <si>
    <t>MS, CNAM, MMPSF</t>
  </si>
  <si>
    <t>Elaborarea mecanismelor de implicare durabilă a autorităților locale și a altor actori comunitari în controlul tuberculozei</t>
  </si>
  <si>
    <t>Mecanisme elaborate
Nr. PTCT care implementeaza mecanisme</t>
  </si>
  <si>
    <t>Revizuirea și aprobarea actelor normative privind activitatea durabilă a Centrelor Comunitare pentru suportul tratamentului pacienților cu tuberculoză în condiții de ambulator</t>
  </si>
  <si>
    <t xml:space="preserve">Acte normative elaborate
Ponderea teritoriilor administrative acoperite cu centrul comunitare pentru suportul pacienților cu tuberculoză </t>
  </si>
  <si>
    <t>MS, MJ</t>
  </si>
  <si>
    <t>Raport de asistență tehnică elaborat
Mecanism de monitorizare a calităţii serviciilor în tuberculoză în raport cu respectarea drepturilor pacientului cu tuberculoză elaborat</t>
  </si>
  <si>
    <t>MS, MF
CNAM</t>
  </si>
  <si>
    <t>Context: implicarea comunității și organizațiilor societății civile</t>
  </si>
  <si>
    <t>CNAM</t>
  </si>
  <si>
    <t>MS, MF, CNAM</t>
  </si>
  <si>
    <t>Costuri estimative din buget public național (lei) pentru preluarea graduală a activităților realizate din fonduri externe</t>
  </si>
  <si>
    <t>MS
MF
MMFPS</t>
  </si>
  <si>
    <t>MS, MMPSF, MJ, MF</t>
  </si>
  <si>
    <t>MS, MMPSF, ME</t>
  </si>
  <si>
    <t>MS, MMPSF, APL</t>
  </si>
  <si>
    <t>MS, MF
MJ, AMED</t>
  </si>
  <si>
    <t>CNAM, MJ</t>
  </si>
  <si>
    <t>Context: legislativ-normativ</t>
  </si>
  <si>
    <t>Reorganizarea Unității de coordonare a PNCT cu asigurarea implementării mecanismului de finanțare și a suportului logistic</t>
  </si>
  <si>
    <t xml:space="preserve">Context: management și coordonare </t>
  </si>
  <si>
    <t xml:space="preserve">Context: resurse umane </t>
  </si>
  <si>
    <t>1.</t>
  </si>
  <si>
    <t>2.</t>
  </si>
  <si>
    <t>1.1.1</t>
  </si>
  <si>
    <t>1.1.2</t>
  </si>
  <si>
    <t>3.</t>
  </si>
  <si>
    <t>Complinirea activităților conținute în obiectivul V. al PNCT „Consolidarea capacităților sistemului de sănătate în scopul asigurării controlului eficient al tuberculozei”</t>
  </si>
  <si>
    <t>1.1</t>
  </si>
  <si>
    <t>1.2</t>
  </si>
  <si>
    <t>1.3</t>
  </si>
  <si>
    <t>1.4</t>
  </si>
  <si>
    <t>1.5</t>
  </si>
  <si>
    <t>1.6</t>
  </si>
  <si>
    <t>1.7</t>
  </si>
  <si>
    <t>1.8</t>
  </si>
  <si>
    <t>1.9</t>
  </si>
  <si>
    <t>1.10</t>
  </si>
  <si>
    <t>1.11</t>
  </si>
  <si>
    <t>1.12</t>
  </si>
  <si>
    <t>1.13</t>
  </si>
  <si>
    <t>1.14</t>
  </si>
  <si>
    <t>1.15</t>
  </si>
  <si>
    <t>1.16</t>
  </si>
  <si>
    <t>1.17</t>
  </si>
  <si>
    <t>1.19</t>
  </si>
  <si>
    <t>1.20</t>
  </si>
  <si>
    <t>1.21</t>
  </si>
  <si>
    <t>1.22</t>
  </si>
  <si>
    <t xml:space="preserve">Complinirea activităților conținute în obiectivul III. al PNCT „Realizarea activităților sinergice cu alte programe naționale de sănătate şi reducerea poverii TB/HIV pînă la 5% ” </t>
  </si>
  <si>
    <t>2.1</t>
  </si>
  <si>
    <t>2.2</t>
  </si>
  <si>
    <t>2.3</t>
  </si>
  <si>
    <t>Complinirea activităților conținute în obiectivul VII. al PNCT „Consolidarea implicării comunității și a organizațiilor societății civile în controlul tuberculozei prin abordare centrată pe pacient”</t>
  </si>
  <si>
    <t>3.1</t>
  </si>
  <si>
    <t>3.2</t>
  </si>
  <si>
    <t>3.3</t>
  </si>
  <si>
    <t>3.4</t>
  </si>
  <si>
    <t>Context: management și coordonare</t>
  </si>
  <si>
    <t>Asigurarea durabilă a activităților conținute în obiectivul V. al PNCT „Consolidarea capacităților sistemului de sănătate în scopul asigurării controlului eficient al tuberculozei”</t>
  </si>
  <si>
    <t>Asigurarea funcționalității Unității de coordonare a PNCT</t>
  </si>
  <si>
    <t>1.6.1</t>
  </si>
  <si>
    <t>1.6.2</t>
  </si>
  <si>
    <t>1.8.1</t>
  </si>
  <si>
    <t>1.8.2</t>
  </si>
  <si>
    <t>Instruirea personalului din cadrul Unității de coordonare PNCT</t>
  </si>
  <si>
    <t>Asigurarea vizitelor complexe de monitorizare și evaluare</t>
  </si>
  <si>
    <t>Menținerea și ajustarea continuă a sistemelor informaționale de colectare a datelor și raportare, inclusiv SIME TB</t>
  </si>
  <si>
    <t>Preluarea costurilor de întreținere a unității de stocare centralizată a medicamentelor și dispozitivelor medicale</t>
  </si>
  <si>
    <t>Menținerea  sistemului de curierat în activitățile de control ale tuberculozei</t>
  </si>
  <si>
    <t>1.11.1</t>
  </si>
  <si>
    <t>1.11.2</t>
  </si>
  <si>
    <t>Instruirea personalului medical ftiziopneumologic</t>
  </si>
  <si>
    <t>Instruirea personalului din alte structuri ale sistemului sănătății și departamentale în vederea punerii în aplicarea a PNCT</t>
  </si>
  <si>
    <t>Asigurarea durabilă a activităților conținute în obiectivul I. al PNCT „Asigurarea accesului universal la diagnosticul precoce al tuturor formelor de tuberculoză, cu depistarea către finele anului 2020 a cel puțin 85% din numărul total estimat de cazuri cu TB RR/MDR”</t>
  </si>
  <si>
    <t>2.1.1</t>
  </si>
  <si>
    <t>2.1.2</t>
  </si>
  <si>
    <t>2.1.3</t>
  </si>
  <si>
    <t>2.1.4</t>
  </si>
  <si>
    <t>2.1.5</t>
  </si>
  <si>
    <t>2.1.6</t>
  </si>
  <si>
    <t>2.1.7</t>
  </si>
  <si>
    <t>2.1.8</t>
  </si>
  <si>
    <t>2.1.9</t>
  </si>
  <si>
    <t>2.1.10</t>
  </si>
  <si>
    <t>Asigurarea aplicării metodelor de diagnostic: Gene Xpert, microscopică, culturală lichidă şi solidă, molecular genetică</t>
  </si>
  <si>
    <t>2.4</t>
  </si>
  <si>
    <t>2.5</t>
  </si>
  <si>
    <t>2.6</t>
  </si>
  <si>
    <t>Asigurarea continuității a realizării serviciilor de laborator din cadrul asistenței medicale departamentale</t>
  </si>
  <si>
    <t>Asigurarea continuă cu dispozitive medicale (echipamente) pentru activitatea de laborator</t>
  </si>
  <si>
    <t xml:space="preserve">Realizarea evaluării externe a calității pentru laboratorul național de referință </t>
  </si>
  <si>
    <t xml:space="preserve">Asigurarea evaluării anuale a laboratorul național de referință conform standardelor internaționale ISO 15981  </t>
  </si>
  <si>
    <t>Asigurarea continuității aplicării metodelor de explorare radio-imagistică</t>
  </si>
  <si>
    <t>2.6.1</t>
  </si>
  <si>
    <t>2.6.2</t>
  </si>
  <si>
    <t>Asigurarea durabilă a activităților conținute în obiectivul II. al PNCT „Asigurarea accesului universal la tratament prin abordare centrată pe pacient, cu obținerea ratei de succes printre cazurile noi de tuberculoză pulmonară bacteriologic confirmate de cel puțin 85% şi printre cazurile noi de TB RR/MDR nu mai joasă de 75% către anul 2020”</t>
  </si>
  <si>
    <t>3.1.1</t>
  </si>
  <si>
    <t>3.1.4</t>
  </si>
  <si>
    <t>3.1.5</t>
  </si>
  <si>
    <t>3.1.6</t>
  </si>
  <si>
    <t>3.1.7</t>
  </si>
  <si>
    <t xml:space="preserve">Asigurarea neîntreruptă cu medicamente antituberculoase </t>
  </si>
  <si>
    <t>Asigurarea cu medicamente pentru prevenirea și tratamentul reacțiilor adverse la preparatele antituberculoase</t>
  </si>
  <si>
    <t xml:space="preserve">Asigurarea suportului motivațional prin consilierea pacientului in vederea asigurării continuității tratamentului tuberculozei </t>
  </si>
  <si>
    <t>Asigurarea suportului motivațional (stimulente), inclusiv pentru deținuți și ex-deținuți</t>
  </si>
  <si>
    <t>3.4.1</t>
  </si>
  <si>
    <t>3.4.2</t>
  </si>
  <si>
    <t>3.4.3</t>
  </si>
  <si>
    <t>3.4.4</t>
  </si>
  <si>
    <t xml:space="preserve">Context: suport pentru mentenanța complexului de dispozitive medicale  </t>
  </si>
  <si>
    <t xml:space="preserve">Asigurarea suportului pentru mentenanța complexului de dispozitive medicale  </t>
  </si>
  <si>
    <t>1.12.1</t>
  </si>
  <si>
    <t>1.12.2</t>
  </si>
  <si>
    <t>1.12.3</t>
  </si>
  <si>
    <t>1.12.4</t>
  </si>
  <si>
    <t>Asigurarea durabilă a activităților conținute în obiectivul VII. al PNCT „Consolidarea implicării comunității și a organizațiilor societății civile în controlul tuberculozei prin abordare centrată pe pacient”</t>
  </si>
  <si>
    <t>Suportul organizațiilor non-guvernamentale cu granturi mici</t>
  </si>
  <si>
    <t>4.1</t>
  </si>
  <si>
    <t>4.1.1</t>
  </si>
  <si>
    <t>4.1.2</t>
  </si>
  <si>
    <t>4.1.3</t>
  </si>
  <si>
    <t>4.2</t>
  </si>
  <si>
    <t xml:space="preserve">Extinderea şi menţinerea Centrelor Comunitare   </t>
  </si>
  <si>
    <t>4.3</t>
  </si>
  <si>
    <t>Organizarea măsurilor de sensibilizare a opiniei publice privind tuberculoza (materiale informaționale, broșuri, spoturi, eveniment 24 martie, etc.)</t>
  </si>
  <si>
    <t>Elaborarea și aprobarea Nomenclatorului serviciilor prestate în cadrul PNCT, inclusiv de prestatorii guvernamentali și neguvernamentali</t>
  </si>
  <si>
    <t xml:space="preserve">Revizuirea metodologiei de formare a costului serviciilor prestate în cadrul PNCT cu ajustarea actelor normative corespunzătoare  </t>
  </si>
  <si>
    <t>MS
CNAM
MF</t>
  </si>
  <si>
    <t>Metodologie revizuită
Cadru normativ ajusat</t>
  </si>
  <si>
    <t xml:space="preserve">Dezvoltarea și implementarea unui ansamblu de măsuri pentru consolidarea capacităților resurselor umane implicate în controlul TB în contextul prevederilor Hotărîrii de Guvern nr. 452 din  15.04.2016 „cu privire la aprobarea Strategiei de dezvoltare a resurselor umane din sistemul sănătăţii pentru anii 2016-2025” </t>
  </si>
  <si>
    <t>Ponderea personalului de alte specialităţi medicale instruit anual în controlul tuberculozei
Nivel de cunoștințe în domeniul tuberculozei printre personalul medical instruit</t>
  </si>
  <si>
    <t>Complinirea cadrului normativ (HG nr. 1372 din 23.12.2005) privind fixarea valorii adaosului comercial pentru „dispozitivelor  medicale”.</t>
  </si>
  <si>
    <t xml:space="preserve">Cadru normativ ajustat </t>
  </si>
  <si>
    <t>Aplicarea recomandărilor ghidului pentru îngrijiri paliative pentru componentul tuberculoză</t>
  </si>
  <si>
    <t>Ghid pentru îngrijiri paliative pentru tuberculoză implementat</t>
  </si>
  <si>
    <t>Management de caz elaborat si aprobat
Ponderea copiilor dezinstituționalizați</t>
  </si>
  <si>
    <t>Asistenta tehnica privind elaborarea standardelor pentru aplicarea procedurilor simple de îngrijire în TB, inclusiv mecanisme de finanțare aplicate de către sectorul neguvernamental și la nivel de comunitate</t>
  </si>
  <si>
    <t>Asistență tehnică realizată
Standarde elaborate. Nr. ONG care aplică standardele
Cadrul de finanțare elaborat. Nr. ONG finanțate din surse naționale</t>
  </si>
  <si>
    <t>Asistenţă tehnică pentru dezvoltarea şi implementarea mecanismului de monitorizare a calităţii serviciilor în tuberculoză în raport cu respectarea drepturilor pacientului cu TB</t>
  </si>
  <si>
    <t xml:space="preserve">Ajustarea normativelor de personal implicat în serviciul ftiziopneumologic (inclusiv pentru Unitatea de coordonare) în contextul extinderii tratamentului antituberculos în condiții de ambulator cu corelarea  mecanismul de motivare </t>
  </si>
  <si>
    <t>MS
USMF
CNAM
MJ</t>
  </si>
  <si>
    <t>Direcție de acțiune / Intervenție / Activitate</t>
  </si>
  <si>
    <t>Obiectiv II. Asigurarea sustenabilității pentru realizării directivelor PNCT 2016-2020, malul drept al rîului Nistru</t>
  </si>
  <si>
    <t>Составление и утверждение перечня услуг, предоставляемых в рамках ГЦП, включая тарифы для правительственных и неправительственных поставщиков</t>
  </si>
  <si>
    <t>Да</t>
  </si>
  <si>
    <t>Перечень услуг разработан и утвержден</t>
  </si>
  <si>
    <t>Разработка механизма заключения договоров на оказание услуг с неправительственными организациями</t>
  </si>
  <si>
    <t>Механизм заключения договоров с НПО разработан и утвержден</t>
  </si>
  <si>
    <t>МЗ,МЮ</t>
  </si>
  <si>
    <t>Модель разработана и утверждена</t>
  </si>
  <si>
    <t>МЗ, МЮ, МСЗиТ, МФ, МВД</t>
  </si>
  <si>
    <t>Разработка и утверждение Положения о Межведомственной комиссии по проблемам  ТБ-ВИЧ , функционирующей и возглавляемой на уровне Правительства ПМР, выполняющей функции координирующего органа на уровне республики и включающей представителей как государственных органов, так и гражданского общества</t>
  </si>
  <si>
    <t>Положение разработано и утверждено</t>
  </si>
  <si>
    <t>Законодательное закрепление функционирования координирующего органа (Межведомственной комиссии по проблемам  ТБ-ВИЧ) и его компетенции (в Законе о предупреждении распространения ТБ и Государственных целевых программах)</t>
  </si>
  <si>
    <t>МЗ</t>
  </si>
  <si>
    <t>Поправки в Закон внесены</t>
  </si>
  <si>
    <t>Разработка и утверждение стандартов по аккредитации НПО для предоставления услуг в противотуберкулезной службе</t>
  </si>
  <si>
    <t>Стандарты разработаны и утверждены</t>
  </si>
  <si>
    <t>Обновление и утверждение нормативно-правовой базы для осуществления массовой флюорографии</t>
  </si>
  <si>
    <t>МЗ, МЮ</t>
  </si>
  <si>
    <t>Нормативно-правовой акт разработан и утвержден</t>
  </si>
  <si>
    <t xml:space="preserve">Разработка нормативно-правовой базы для обеспечения мотивационной поддержки пациентов, для улучшения приверженности и непрерывности лечения туберкулеза </t>
  </si>
  <si>
    <t>МЗ, МФ, МЮ</t>
  </si>
  <si>
    <t>Разработка и утверждение нормативов численности медицинского и немедицинского персонала, достаточного для оказания услуг лечения и профилактики туберкулеза</t>
  </si>
  <si>
    <t>Разработка и утверждение нормативов для консультантов и социальных работников (включение в перечень профессий, определение норм нагрузки и т.д.)</t>
  </si>
  <si>
    <t>МЗ, МСЗиТ</t>
  </si>
  <si>
    <t>Межсекторальный и межведомственный пересмотр нормативных актов по вопросам организации медицинской помощи для людей, больных туберкулезом</t>
  </si>
  <si>
    <t>Нормативно-правовая база пересмотрена и утверждена</t>
  </si>
  <si>
    <t>Разработка методологии скрининговых программ в группах риска и повышение бдительности врачей смежных специальностей</t>
  </si>
  <si>
    <t>Методология разработана и утверждена</t>
  </si>
  <si>
    <t>Внедрение и нормативное закрепление ведения расширенной статистической отчетности</t>
  </si>
  <si>
    <t>Перечень индикаторов разработан и утвержден</t>
  </si>
  <si>
    <t xml:space="preserve">Разработка и утверждение нормативно-правовой базы для закупки противотуберкулезных препаратов в рамках международных механизмов, включая пенитенциарную систему                                                                        </t>
  </si>
  <si>
    <t>МЗ, МФ, МЮ, Комитет цен и антимрнопольной политики</t>
  </si>
  <si>
    <t>Механизм разработан и утвержден</t>
  </si>
  <si>
    <t xml:space="preserve">Рассмотрение и утверждение нормативных документов, касающихся деятельности общественных центров для пациентов, получающих лечение от туберкулеза в амбулаторных условиях </t>
  </si>
  <si>
    <t>МЗ, МСЗиТ, МЮ</t>
  </si>
  <si>
    <t>Разработка и утверждение устойчивого и эффективного  механизма для финансирования Государственной целевой программы по профилактике туберкулеза.</t>
  </si>
  <si>
    <t>Составление и утверждение тарифов для НПО на оказание услуг в противотуберкулезной службе</t>
  </si>
  <si>
    <t>Тариф разработан и утвержден</t>
  </si>
  <si>
    <t>Заключение с НПО и финансирование договоров на предоставление услуг в сфере реализации ГЦП</t>
  </si>
  <si>
    <t>К-во НПО получающие финансирование из бюджета</t>
  </si>
  <si>
    <t xml:space="preserve">Обеспечение финансирования мотивационной поддержки пациентов(в том числе заключенных и бывших заключенных), для улучшения приверженности и непрерывности лечения туберкулеза </t>
  </si>
  <si>
    <t>мотивационная поддержка пациентам обеспечена</t>
  </si>
  <si>
    <t>Внешняя техническая помощь по разработке стандартов для применения палиативной помощи в уходе за больными ТБ со стороны неправительственного сектора и на уровне гражданского общества</t>
  </si>
  <si>
    <t>техническая помощь обеспечена</t>
  </si>
  <si>
    <t>Техническая помощь для бесперебойной работы информационных систем, сбора данных, в том числе SIME TB</t>
  </si>
  <si>
    <t>МЗ, МФ</t>
  </si>
  <si>
    <t>Институционализация системы подготовки медицинского персонала, финансируемой донорами, в государственной системе обучения</t>
  </si>
  <si>
    <t>МЗ, МПРОС, ПГУ</t>
  </si>
  <si>
    <t>Разработка механизма подготовки /обучения кадров из организаций гражданского общества</t>
  </si>
  <si>
    <t>Разработка механизма подготовки /обучения кадров медицинского персонала смежных специальностей</t>
  </si>
  <si>
    <t>Обучение персонала и другие ведомственных структур системы здравоохранения в реализации ГЦП профилактика туберкулеза</t>
  </si>
  <si>
    <t>МЗ, МПРОС, ПГУ, МЮ, МВД</t>
  </si>
  <si>
    <t>Разработка и утверждение механизма обеспечения кадрами фтизиатрической службы (закрепеление, мотивация)</t>
  </si>
  <si>
    <t xml:space="preserve">Включение консультантов / социальных работников в штаты медицинских учреждений для установления и поддержания медицинского наблюдения и повышения приверженности к лечению </t>
  </si>
  <si>
    <t>Штаты включают социальных работников</t>
  </si>
  <si>
    <t>Реализация механизма закупки (бюджетирование закупок) товаров / продукции, необходимых для проведения профилактики</t>
  </si>
  <si>
    <t>МЗ, МЮ, МФ</t>
  </si>
  <si>
    <t>ДА</t>
  </si>
  <si>
    <t xml:space="preserve">Проведение информирования общественности о туберкулезе (информационные материалы, брошюры, рекламные ролики, Всемирный День борьбы с туберкулезом и т.д.) </t>
  </si>
  <si>
    <t>МЗ, СМИ</t>
  </si>
  <si>
    <t>Количество разработанных инфоматериалов
К-во проведенных мероприятий</t>
  </si>
  <si>
    <t xml:space="preserve">Поддержание лабораторных методов диагностики: Gene Xpert, микроскопические, жидкие и твердые культуры, молекулярная генетика </t>
  </si>
  <si>
    <t>Количество проведенных исследований</t>
  </si>
  <si>
    <t>Бесперебойное обеспечение противотуберкулезными препаратами</t>
  </si>
  <si>
    <t>Противотуберкулезные препараты в наличии</t>
  </si>
  <si>
    <t>Предоставление препаратов для профилактики и лечения побочных реакций на противотуберкулезные препараты</t>
  </si>
  <si>
    <t>Препараты в наличии</t>
  </si>
  <si>
    <t>Внедрение модели, ориентированной на пациента с акцентом на лечение в амбулаторных условиях для большинства форм туберкулеза</t>
  </si>
  <si>
    <t>Механизм утвержден</t>
  </si>
  <si>
    <t>Разработка и внедрение руководящих принципов по паллиативной помощи для туберкулеза.</t>
  </si>
  <si>
    <t xml:space="preserve">Обеспечение непрерывности реализации лабораторных услуг в противотуберкулезных учреждениях  </t>
  </si>
  <si>
    <t>Лабораторные услуги предоставляются непрерывно</t>
  </si>
  <si>
    <t>Создание механизма для интеграции услуг по ВИЧ / ТБ / гепатиты в части предупреждения и поддержки, с привлечением НПО при оказании ряда услуг</t>
  </si>
  <si>
    <t xml:space="preserve">Разработка и утверждение нормативно-правового акта по уходу и лечению лиц с Ко-инфекцией -  ВИЧ и туберкулез </t>
  </si>
  <si>
    <t xml:space="preserve">Разработка и утверждение нормативов,  касающихся совместных мероприятий по лечению неинфекционных заболеваний и туберкулеза </t>
  </si>
  <si>
    <t xml:space="preserve">Разработка устойчивых механизмов для вовлечения местных органов власти и других участников гражданского общества в борьбу с туберкулезом </t>
  </si>
  <si>
    <t>МЗ, МСЗиТ, МФ, МЮ, МВД</t>
  </si>
  <si>
    <t>Наращивание потенциала организаций гражданского общества для их устойчивости и организационного развития,  в координации с Министерством здравоохранения</t>
  </si>
  <si>
    <t>Количество НПО вовлеченных в реализацию ГЦП</t>
  </si>
  <si>
    <t>Утверждение стратегии развития кадровых ресурсов в НПО, включение соответствующих должностей в квалификационные справочники и т.д.</t>
  </si>
  <si>
    <t>Стратегия утверждена</t>
  </si>
  <si>
    <t>Разработка и утверждение механизма заключения договоров на получение услуг в области профилактики туберкулеза с организациями гражданского общества, финансируемых за счет средств государственного бюджета</t>
  </si>
  <si>
    <t>МЗ, МСЗиТ, МЮ, МФ</t>
  </si>
  <si>
    <t>Аккредитация неправительственных организаций для предоставления услуг в противотуберкулезной службе</t>
  </si>
  <si>
    <t>Количество аккредитованных НПО</t>
  </si>
  <si>
    <t>Разработка и утверждение модели, ориентированной на пациента с акцентом на лечение в амбулаторных условиях для большинства форм туберкулеза</t>
  </si>
  <si>
    <t xml:space="preserve">Гармонизация нормативно-правовой базы по мерам социальной защиты и прав пациентов на медицинскую и социальную реабилитацию после лечения </t>
  </si>
  <si>
    <t>Нормативно-правовые акты пересмотрены и утверждены</t>
  </si>
  <si>
    <t>Termen de realizare</t>
  </si>
  <si>
    <t>1.18</t>
  </si>
  <si>
    <t>Obiectiv I. Consolidarea de politici, practici și capacități în scopul asigurării controlului eficient al tuberculozei pentru implementare sustenabilă, malul drept al rîului Nistru</t>
  </si>
  <si>
    <t>Obiectiv I. Consolidarea de politici, practici și capacități în scopul asigurării controlului eficient al tuberculozei pentru implementare sustenabilă, malul sting al rîului Nistru</t>
  </si>
  <si>
    <t>1.23</t>
  </si>
  <si>
    <t>1.24</t>
  </si>
  <si>
    <t>1.25</t>
  </si>
  <si>
    <t>1.26</t>
  </si>
  <si>
    <t>1.27</t>
  </si>
  <si>
    <t>1.28</t>
  </si>
  <si>
    <t>1.29</t>
  </si>
  <si>
    <t>1.30</t>
  </si>
  <si>
    <t>1.23.1</t>
  </si>
  <si>
    <t>1.23.2</t>
  </si>
  <si>
    <t>1.4.1</t>
  </si>
  <si>
    <t>1.4.2</t>
  </si>
  <si>
    <t>1.4.3</t>
  </si>
  <si>
    <t>1.4.4</t>
  </si>
  <si>
    <t>1.4.5</t>
  </si>
  <si>
    <t>1.9.1</t>
  </si>
  <si>
    <t>1.9.2</t>
  </si>
  <si>
    <t>1.9.3</t>
  </si>
  <si>
    <t>1.9.4</t>
  </si>
  <si>
    <t>1.31</t>
  </si>
  <si>
    <t>1.32</t>
  </si>
  <si>
    <t>1.33</t>
  </si>
  <si>
    <t>1.34</t>
  </si>
  <si>
    <t>activitate</t>
  </si>
  <si>
    <t>1.12.5</t>
  </si>
  <si>
    <t>5.3.3.1</t>
  </si>
  <si>
    <t>Asigurarea controlului infecției în staționare și LR (procurare respiratoare)</t>
  </si>
  <si>
    <t>Cost  total estimativ privind implementare PNCT, 
total Republica Moldova</t>
  </si>
  <si>
    <t>Total FG, MDL</t>
  </si>
  <si>
    <t>Procurarea medicamentelor antituberculoase de linia I, mono-polirezistenta</t>
  </si>
  <si>
    <t xml:space="preserve"> </t>
  </si>
  <si>
    <t>Obiectiv II. Asigurarea sustenabilității pentru realizării directivelor PNCT 2016-2020, malul sting al rîului Nistru</t>
  </si>
  <si>
    <t>Obiectiv II. Asigurarea sustenabilității pentru realizării directivelor PNCT 2016-2020, total Republica Moldova</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</si>
</sst>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charset val="204"/>
      <scheme val="minor"/>
    </font>
    <font>
      <b/>
      <sz val="11"/>
      <color theme="1"/>
      <name val="Calibri"/>
      <family val="2"/>
      <charset val="204"/>
      <scheme val="minor"/>
    </font>
    <font>
      <sz val="10"/>
      <color theme="1"/>
      <name val="Times New Roman"/>
      <family val="1"/>
      <charset val="204"/>
    </font>
    <font>
      <b/>
      <sz val="10"/>
      <color theme="1"/>
      <name val="Times New Roman"/>
      <family val="1"/>
      <charset val="204"/>
    </font>
    <font>
      <b/>
      <sz val="12"/>
      <color theme="1"/>
      <name val="Times New Roman"/>
      <family val="1"/>
      <charset val="204"/>
    </font>
    <font>
      <sz val="10"/>
      <color rgb="FFFF0000"/>
      <name val="Times New Roman"/>
      <family val="1"/>
      <charset val="204"/>
    </font>
    <font>
      <i/>
      <sz val="10"/>
      <color theme="1"/>
      <name val="Times New Roman"/>
      <family val="1"/>
      <charset val="204"/>
    </font>
    <font>
      <b/>
      <sz val="10"/>
      <color rgb="FFFF0000"/>
      <name val="Times New Roman"/>
      <family val="1"/>
      <charset val="204"/>
    </font>
    <font>
      <b/>
      <sz val="12"/>
      <color theme="1"/>
      <name val="Calibri"/>
      <family val="2"/>
      <charset val="204"/>
      <scheme val="minor"/>
    </font>
    <font>
      <sz val="10"/>
      <name val="Times New Roman"/>
      <family val="1"/>
      <charset val="204"/>
    </font>
    <font>
      <sz val="10"/>
      <color rgb="FF00B050"/>
      <name val="Times New Roman"/>
      <family val="1"/>
      <charset val="204"/>
    </font>
    <font>
      <b/>
      <sz val="10"/>
      <color rgb="FF00B050"/>
      <name val="Times New Roman"/>
      <family val="1"/>
      <charset val="204"/>
    </font>
    <font>
      <b/>
      <sz val="10"/>
      <name val="Times New Roman"/>
      <family val="1"/>
      <charset val="204"/>
    </font>
    <font>
      <sz val="11"/>
      <name val="Calibri"/>
      <family val="2"/>
      <charset val="204"/>
      <scheme val="minor"/>
    </font>
    <font>
      <b/>
      <sz val="12"/>
      <name val="Times New Roman"/>
      <family val="1"/>
      <charset val="204"/>
    </font>
    <font>
      <sz val="10"/>
      <color theme="1"/>
      <name val="Calibri"/>
      <family val="2"/>
      <charset val="204"/>
      <scheme val="minor"/>
    </font>
    <font>
      <i/>
      <sz val="10"/>
      <name val="Times New Roman"/>
      <family val="1"/>
      <charset val="204"/>
    </font>
    <font>
      <sz val="10"/>
      <color rgb="FFC00000"/>
      <name val="Times New Roman"/>
      <family val="1"/>
      <charset val="204"/>
    </font>
    <font>
      <b/>
      <sz val="10"/>
      <color theme="1"/>
      <name val="Calibri"/>
      <family val="2"/>
      <charset val="204"/>
      <scheme val="minor"/>
    </font>
    <font>
      <b/>
      <sz val="10"/>
      <color rgb="FF000000"/>
      <name val="Times New Roman"/>
      <family val="1"/>
      <charset val="204"/>
    </font>
    <font>
      <i/>
      <sz val="10"/>
      <color rgb="FF000000"/>
      <name val="Times New Roman"/>
      <family val="1"/>
      <charset val="204"/>
    </font>
    <font>
      <b/>
      <i/>
      <sz val="10"/>
      <color theme="1"/>
      <name val="Times New Roman"/>
      <family val="1"/>
      <charset val="204"/>
    </font>
    <font>
      <b/>
      <i/>
      <sz val="12"/>
      <color theme="1"/>
      <name val="Times New Roman"/>
      <family val="1"/>
      <charset val="204"/>
    </font>
    <font>
      <b/>
      <i/>
      <sz val="12"/>
      <color theme="1"/>
      <name val="Calibri"/>
      <family val="2"/>
      <charset val="204"/>
      <scheme val="minor"/>
    </font>
    <font>
      <b/>
      <sz val="12"/>
      <name val="Calibri"/>
      <family val="2"/>
      <charset val="204"/>
      <scheme val="minor"/>
    </font>
    <font>
      <b/>
      <sz val="11"/>
      <color theme="1"/>
      <name val="Times New Roman"/>
      <family val="1"/>
      <charset val="204"/>
    </font>
    <font>
      <sz val="9"/>
      <name val="Times New Roman"/>
      <family val="1"/>
      <charset val="204"/>
    </font>
    <font>
      <sz val="11"/>
      <color indexed="8"/>
      <name val="Times New Roman"/>
      <family val="1"/>
      <charset val="204"/>
    </font>
    <font>
      <sz val="10"/>
      <color indexed="8"/>
      <name val="Times New Roman"/>
      <family val="1"/>
      <charset val="204"/>
    </font>
    <font>
      <sz val="10"/>
      <name val="Calibri"/>
      <family val="2"/>
      <charset val="204"/>
      <scheme val="minor"/>
    </font>
    <font>
      <b/>
      <sz val="10"/>
      <color indexed="8"/>
      <name val="Times New Roman"/>
      <family val="1"/>
      <charset val="204"/>
    </font>
    <font>
      <b/>
      <sz val="10"/>
      <name val="Calibri"/>
      <family val="2"/>
      <charset val="204"/>
      <scheme val="minor"/>
    </font>
    <font>
      <b/>
      <sz val="10"/>
      <color rgb="FF00B0F0"/>
      <name val="Times New Roman"/>
      <family val="1"/>
      <charset val="204"/>
    </font>
    <font>
      <b/>
      <sz val="12"/>
      <color rgb="FF00B0F0"/>
      <name val="Times New Roman"/>
      <family val="1"/>
      <charset val="204"/>
    </font>
    <font>
      <sz val="10"/>
      <color rgb="FF00B0F0"/>
      <name val="Times New Roman"/>
      <family val="1"/>
      <charset val="204"/>
    </font>
    <font>
      <b/>
      <i/>
      <sz val="12"/>
      <color rgb="FF00B0F0"/>
      <name val="Times New Roman"/>
      <family val="1"/>
      <charset val="204"/>
    </font>
    <font>
      <sz val="11"/>
      <color rgb="FF00B0F0"/>
      <name val="Calibri"/>
      <family val="2"/>
      <charset val="204"/>
      <scheme val="minor"/>
    </font>
    <font>
      <b/>
      <sz val="10"/>
      <color rgb="FFC00000"/>
      <name val="Times New Roman"/>
      <family val="1"/>
      <charset val="204"/>
    </font>
    <font>
      <b/>
      <sz val="10"/>
      <color theme="5"/>
      <name val="Times New Roman"/>
      <family val="1"/>
      <charset val="204"/>
    </font>
    <font>
      <b/>
      <sz val="11"/>
      <name val="Calibri"/>
      <family val="2"/>
      <charset val="204"/>
      <scheme val="minor"/>
    </font>
  </fonts>
  <fills count="7">
    <fill>
      <patternFill patternType="none"/>
    </fill>
    <fill>
      <patternFill patternType="gray125"/>
    </fill>
    <fill>
      <patternFill patternType="solid">
        <fgColor theme="6" tint="0.399975585192419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79">
    <xf numFmtId="0" fontId="0" fillId="0" borderId="0" xfId="0"/>
    <xf numFmtId="0" fontId="2" fillId="0" borderId="1" xfId="0" applyFont="1" applyBorder="1" applyAlignment="1">
      <alignment vertical="top" wrapText="1"/>
    </xf>
    <xf numFmtId="0" fontId="8" fillId="0" borderId="0" xfId="0" applyFont="1"/>
    <xf numFmtId="0" fontId="9" fillId="0" borderId="1" xfId="0" applyFont="1" applyBorder="1" applyAlignment="1">
      <alignment horizontal="left" vertical="top" wrapText="1"/>
    </xf>
    <xf numFmtId="0" fontId="9" fillId="0" borderId="1" xfId="0" applyFont="1" applyBorder="1" applyAlignment="1">
      <alignment vertical="top"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5" xfId="0" applyFont="1" applyBorder="1" applyAlignment="1">
      <alignment horizontal="center" vertical="top" wrapText="1"/>
    </xf>
    <xf numFmtId="0" fontId="12" fillId="0" borderId="1" xfId="0" applyFont="1" applyBorder="1" applyAlignment="1">
      <alignment horizontal="center" vertical="top" wrapText="1"/>
    </xf>
    <xf numFmtId="0" fontId="13" fillId="0" borderId="0" xfId="0" applyFont="1"/>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xf>
    <xf numFmtId="0" fontId="10" fillId="0" borderId="0" xfId="0" applyFont="1" applyAlignment="1">
      <alignment vertical="center"/>
    </xf>
    <xf numFmtId="0" fontId="15" fillId="0" borderId="0" xfId="0" applyFont="1"/>
    <xf numFmtId="0" fontId="2" fillId="0" borderId="0" xfId="0" applyFont="1"/>
    <xf numFmtId="0" fontId="3" fillId="0" borderId="0" xfId="0" applyFont="1"/>
    <xf numFmtId="0" fontId="11" fillId="0" borderId="0" xfId="0" applyFont="1" applyAlignment="1">
      <alignment vertical="center"/>
    </xf>
    <xf numFmtId="0" fontId="3" fillId="0" borderId="1" xfId="0" applyFont="1" applyBorder="1" applyAlignment="1">
      <alignment horizontal="left" vertical="center" wrapText="1"/>
    </xf>
    <xf numFmtId="3" fontId="10"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0" fontId="18" fillId="0" borderId="0" xfId="0" applyFont="1"/>
    <xf numFmtId="3" fontId="2" fillId="0" borderId="1" xfId="0" applyNumberFormat="1" applyFont="1" applyBorder="1" applyAlignment="1">
      <alignment horizontal="center" vertical="center" wrapText="1"/>
    </xf>
    <xf numFmtId="0" fontId="2" fillId="0" borderId="0" xfId="0" applyFont="1" applyAlignment="1">
      <alignment horizontal="left"/>
    </xf>
    <xf numFmtId="0" fontId="3" fillId="0" borderId="0" xfId="0" applyFont="1" applyAlignment="1">
      <alignment horizontal="left"/>
    </xf>
    <xf numFmtId="0" fontId="1" fillId="0" borderId="0" xfId="0" applyFont="1"/>
    <xf numFmtId="0" fontId="9" fillId="0" borderId="1" xfId="0" applyFont="1" applyBorder="1" applyAlignment="1">
      <alignment horizontal="center" vertical="top" wrapText="1"/>
    </xf>
    <xf numFmtId="0" fontId="0" fillId="0" borderId="0" xfId="0" applyFont="1"/>
    <xf numFmtId="1" fontId="3" fillId="0" borderId="1" xfId="0" applyNumberFormat="1" applyFont="1" applyBorder="1" applyAlignment="1">
      <alignment horizontal="center" vertical="top" wrapText="1"/>
    </xf>
    <xf numFmtId="3" fontId="2" fillId="0" borderId="1" xfId="0" applyNumberFormat="1" applyFont="1" applyBorder="1" applyAlignment="1">
      <alignment horizontal="center" vertical="top" wrapText="1"/>
    </xf>
    <xf numFmtId="3" fontId="5"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23" fillId="0" borderId="0" xfId="0" applyFont="1"/>
    <xf numFmtId="3" fontId="3" fillId="0" borderId="1" xfId="0" applyNumberFormat="1" applyFont="1" applyBorder="1" applyAlignment="1">
      <alignment horizontal="center" vertical="top" wrapText="1"/>
    </xf>
    <xf numFmtId="3" fontId="5" fillId="0" borderId="1" xfId="0" applyNumberFormat="1" applyFont="1" applyBorder="1" applyAlignment="1">
      <alignment horizontal="center" vertical="top" wrapText="1"/>
    </xf>
    <xf numFmtId="0" fontId="3" fillId="0" borderId="1" xfId="0" applyFont="1" applyBorder="1" applyAlignment="1">
      <alignment vertical="top" wrapText="1"/>
    </xf>
    <xf numFmtId="0" fontId="9" fillId="0" borderId="0" xfId="0" applyFont="1" applyAlignment="1">
      <alignment horizontal="left"/>
    </xf>
    <xf numFmtId="0" fontId="24" fillId="0" borderId="0" xfId="0" applyFont="1"/>
    <xf numFmtId="0" fontId="12" fillId="0" borderId="1" xfId="0" applyFont="1" applyFill="1" applyBorder="1" applyAlignment="1">
      <alignment vertical="center" wrapText="1"/>
    </xf>
    <xf numFmtId="0" fontId="16" fillId="0" borderId="1" xfId="0" applyFont="1" applyFill="1" applyBorder="1" applyAlignment="1">
      <alignment horizontal="right" vertical="center" wrapText="1"/>
    </xf>
    <xf numFmtId="0" fontId="3" fillId="0" borderId="1" xfId="0" applyFont="1" applyBorder="1" applyAlignment="1">
      <alignment horizontal="center" vertical="top" wrapText="1"/>
    </xf>
    <xf numFmtId="0" fontId="25" fillId="0" borderId="0" xfId="0" applyFont="1" applyAlignment="1">
      <alignment horizontal="center"/>
    </xf>
    <xf numFmtId="0" fontId="13" fillId="0" borderId="1" xfId="0" applyFont="1" applyBorder="1" applyAlignment="1">
      <alignment vertical="center"/>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xf>
    <xf numFmtId="0" fontId="2" fillId="0" borderId="1" xfId="0" applyFont="1" applyBorder="1" applyAlignment="1">
      <alignment vertical="center" wrapText="1"/>
    </xf>
    <xf numFmtId="0" fontId="26" fillId="0" borderId="1" xfId="0" applyFont="1" applyBorder="1" applyAlignment="1">
      <alignment horizontal="left" vertical="center" wrapText="1"/>
    </xf>
    <xf numFmtId="0" fontId="23" fillId="0" borderId="0" xfId="0" applyFont="1" applyFill="1"/>
    <xf numFmtId="0" fontId="8" fillId="0" borderId="0" xfId="0" applyFont="1" applyFill="1"/>
    <xf numFmtId="0" fontId="4" fillId="0" borderId="1" xfId="0" applyFont="1" applyFill="1" applyBorder="1" applyAlignment="1">
      <alignment horizontal="left" vertical="top" wrapText="1"/>
    </xf>
    <xf numFmtId="0" fontId="12" fillId="0" borderId="1" xfId="0" applyFont="1" applyBorder="1" applyAlignment="1">
      <alignment horizontal="center" vertical="center" wrapText="1"/>
    </xf>
    <xf numFmtId="0" fontId="3" fillId="0" borderId="1" xfId="0" applyFont="1" applyBorder="1" applyAlignment="1">
      <alignment horizontal="center" vertical="top"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top" wrapText="1"/>
    </xf>
    <xf numFmtId="49" fontId="9" fillId="0" borderId="1" xfId="0" applyNumberFormat="1" applyFont="1" applyBorder="1" applyAlignment="1">
      <alignment horizontal="left" vertical="center" wrapText="1"/>
    </xf>
    <xf numFmtId="0" fontId="3"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2" xfId="0" applyFont="1" applyFill="1" applyBorder="1" applyAlignment="1">
      <alignment vertical="top" wrapText="1"/>
    </xf>
    <xf numFmtId="0" fontId="4" fillId="5" borderId="2" xfId="0" applyFont="1" applyFill="1" applyBorder="1" applyAlignment="1">
      <alignment horizontal="center" vertical="top" wrapText="1"/>
    </xf>
    <xf numFmtId="0" fontId="22" fillId="5" borderId="3" xfId="0" applyFont="1" applyFill="1" applyBorder="1" applyAlignment="1">
      <alignment vertical="top" wrapText="1"/>
    </xf>
    <xf numFmtId="0" fontId="22" fillId="5" borderId="4" xfId="0" applyFont="1" applyFill="1" applyBorder="1" applyAlignment="1">
      <alignment vertical="top" wrapText="1"/>
    </xf>
    <xf numFmtId="3" fontId="2"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xf>
    <xf numFmtId="0" fontId="15" fillId="0" borderId="0" xfId="0" applyFont="1" applyFill="1"/>
    <xf numFmtId="0" fontId="2" fillId="0" borderId="0" xfId="0" applyFont="1" applyFill="1" applyAlignment="1">
      <alignment horizontal="left"/>
    </xf>
    <xf numFmtId="0" fontId="3" fillId="0" borderId="1" xfId="0" applyFont="1" applyFill="1" applyBorder="1" applyAlignment="1">
      <alignment horizontal="left" vertical="center" wrapText="1"/>
    </xf>
    <xf numFmtId="49" fontId="12" fillId="0" borderId="1"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0" fontId="3" fillId="5" borderId="1" xfId="0" applyFont="1" applyFill="1" applyBorder="1" applyAlignment="1">
      <alignment horizontal="center" vertical="top" wrapText="1"/>
    </xf>
    <xf numFmtId="49" fontId="6" fillId="0" borderId="1" xfId="0" applyNumberFormat="1" applyFont="1" applyBorder="1" applyAlignment="1">
      <alignment horizontal="center" vertical="top" wrapText="1"/>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top" wrapText="1"/>
    </xf>
    <xf numFmtId="0" fontId="2" fillId="0" borderId="0" xfId="0" applyFont="1" applyAlignment="1">
      <alignment horizontal="center"/>
    </xf>
    <xf numFmtId="0" fontId="12" fillId="0" borderId="1" xfId="0" applyFont="1" applyBorder="1" applyAlignment="1">
      <alignment vertical="center" wrapText="1"/>
    </xf>
    <xf numFmtId="0" fontId="16" fillId="0" borderId="1" xfId="0" applyFont="1" applyBorder="1" applyAlignment="1">
      <alignment horizontal="right" vertical="center" wrapText="1"/>
    </xf>
    <xf numFmtId="0" fontId="12" fillId="0" borderId="1" xfId="0"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horizontal="right" vertical="center" wrapText="1"/>
    </xf>
    <xf numFmtId="0" fontId="6" fillId="0" borderId="1" xfId="0" applyNumberFormat="1" applyFont="1" applyBorder="1" applyAlignment="1">
      <alignment horizontal="right" vertical="center" wrapText="1"/>
    </xf>
    <xf numFmtId="0" fontId="20" fillId="0" borderId="1" xfId="0" applyFont="1" applyBorder="1" applyAlignment="1">
      <alignment horizontal="right" vertical="center" wrapText="1"/>
    </xf>
    <xf numFmtId="0" fontId="19" fillId="0" borderId="1" xfId="0" applyFont="1" applyBorder="1" applyAlignment="1">
      <alignment horizontal="left" vertical="center" wrapText="1"/>
    </xf>
    <xf numFmtId="0" fontId="19" fillId="0" borderId="1" xfId="0" applyNumberFormat="1" applyFont="1" applyBorder="1" applyAlignment="1">
      <alignment horizontal="left" vertical="center" wrapText="1"/>
    </xf>
    <xf numFmtId="0" fontId="20" fillId="0" borderId="1" xfId="0" applyNumberFormat="1" applyFont="1" applyBorder="1" applyAlignment="1">
      <alignment horizontal="right" vertical="center" wrapText="1"/>
    </xf>
    <xf numFmtId="0" fontId="19" fillId="0" borderId="1" xfId="0" applyFont="1" applyBorder="1" applyAlignment="1">
      <alignment vertical="center" wrapText="1"/>
    </xf>
    <xf numFmtId="0" fontId="3" fillId="0" borderId="1" xfId="0" applyNumberFormat="1" applyFont="1" applyBorder="1" applyAlignment="1">
      <alignment horizontal="left" vertical="center" wrapText="1"/>
    </xf>
    <xf numFmtId="0" fontId="0" fillId="0" borderId="0" xfId="0" applyAlignment="1">
      <alignment vertical="center"/>
    </xf>
    <xf numFmtId="0" fontId="4" fillId="5" borderId="1" xfId="0" applyFont="1" applyFill="1" applyBorder="1" applyAlignment="1">
      <alignment vertical="top" wrapText="1"/>
    </xf>
    <xf numFmtId="49" fontId="6" fillId="0" borderId="5" xfId="0" applyNumberFormat="1" applyFont="1" applyFill="1" applyBorder="1" applyAlignment="1">
      <alignment horizontal="center" vertical="center" wrapText="1"/>
    </xf>
    <xf numFmtId="0" fontId="6" fillId="0" borderId="1" xfId="0" applyFont="1" applyFill="1" applyBorder="1" applyAlignment="1">
      <alignment horizontal="right" vertical="center" wrapText="1"/>
    </xf>
    <xf numFmtId="0" fontId="16" fillId="0" borderId="1" xfId="0" applyNumberFormat="1" applyFont="1" applyFill="1" applyBorder="1" applyAlignment="1">
      <alignment horizontal="right" vertical="center" wrapText="1"/>
    </xf>
    <xf numFmtId="0" fontId="2" fillId="0" borderId="0" xfId="0" applyFont="1" applyFill="1"/>
    <xf numFmtId="0" fontId="2" fillId="0" borderId="1" xfId="0" applyFont="1" applyBorder="1" applyAlignment="1">
      <alignment horizontal="left" vertical="center" wrapText="1" indent="7"/>
    </xf>
    <xf numFmtId="0" fontId="14" fillId="4" borderId="1" xfId="0" applyFont="1" applyFill="1" applyBorder="1" applyAlignment="1">
      <alignment vertical="top" wrapText="1"/>
    </xf>
    <xf numFmtId="0" fontId="4" fillId="5" borderId="1" xfId="0" applyFont="1" applyFill="1" applyBorder="1" applyAlignment="1">
      <alignment horizontal="center" vertical="top" wrapText="1"/>
    </xf>
    <xf numFmtId="0" fontId="14" fillId="4" borderId="2" xfId="0" applyFont="1" applyFill="1" applyBorder="1" applyAlignment="1">
      <alignment vertical="top" wrapText="1"/>
    </xf>
    <xf numFmtId="0" fontId="14" fillId="4" borderId="3" xfId="0" applyFont="1" applyFill="1" applyBorder="1" applyAlignment="1">
      <alignment vertical="top" wrapText="1"/>
    </xf>
    <xf numFmtId="0" fontId="14" fillId="4" borderId="4" xfId="0" applyFont="1" applyFill="1" applyBorder="1" applyAlignment="1">
      <alignment vertical="top" wrapText="1"/>
    </xf>
    <xf numFmtId="0" fontId="12" fillId="4" borderId="1" xfId="0" applyFont="1" applyFill="1" applyBorder="1" applyAlignment="1">
      <alignment horizontal="center" vertical="center" wrapText="1"/>
    </xf>
    <xf numFmtId="0" fontId="4" fillId="5" borderId="1" xfId="0" applyFont="1" applyFill="1" applyBorder="1" applyAlignment="1">
      <alignment vertical="center" wrapText="1"/>
    </xf>
    <xf numFmtId="0" fontId="12" fillId="0" borderId="10" xfId="0" applyFont="1" applyBorder="1" applyAlignment="1">
      <alignment horizontal="center" vertical="top" wrapText="1"/>
    </xf>
    <xf numFmtId="3" fontId="12" fillId="0" borderId="5" xfId="0" applyNumberFormat="1" applyFont="1" applyBorder="1" applyAlignment="1">
      <alignment horizontal="center" vertical="center"/>
    </xf>
    <xf numFmtId="0" fontId="14" fillId="4" borderId="0" xfId="0" applyFont="1" applyFill="1" applyBorder="1" applyAlignment="1">
      <alignment vertical="top" wrapText="1"/>
    </xf>
    <xf numFmtId="0" fontId="4" fillId="5" borderId="0" xfId="0" applyFont="1" applyFill="1" applyBorder="1" applyAlignment="1">
      <alignment vertical="top" wrapText="1"/>
    </xf>
    <xf numFmtId="0" fontId="14" fillId="4" borderId="8" xfId="0" applyFont="1" applyFill="1" applyBorder="1" applyAlignment="1">
      <alignment vertical="top" wrapText="1"/>
    </xf>
    <xf numFmtId="0" fontId="4" fillId="5" borderId="8" xfId="0" applyFont="1" applyFill="1" applyBorder="1" applyAlignment="1">
      <alignment vertical="top" wrapText="1"/>
    </xf>
    <xf numFmtId="0" fontId="12" fillId="3" borderId="1" xfId="0" applyFont="1" applyFill="1" applyBorder="1" applyAlignment="1">
      <alignment horizontal="left" vertical="center"/>
    </xf>
    <xf numFmtId="49" fontId="12" fillId="3" borderId="1" xfId="0" applyNumberFormat="1" applyFont="1" applyFill="1" applyBorder="1" applyAlignment="1">
      <alignment horizontal="left" vertical="center"/>
    </xf>
    <xf numFmtId="0" fontId="16" fillId="3" borderId="1" xfId="0" applyFont="1" applyFill="1" applyBorder="1" applyAlignment="1">
      <alignment horizontal="left" vertical="center"/>
    </xf>
    <xf numFmtId="49" fontId="16"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xf>
    <xf numFmtId="49" fontId="6" fillId="3" borderId="1" xfId="0" applyNumberFormat="1" applyFont="1" applyFill="1" applyBorder="1" applyAlignment="1">
      <alignment horizontal="left" vertical="center" wrapText="1"/>
    </xf>
    <xf numFmtId="0" fontId="6" fillId="3" borderId="1" xfId="0" applyNumberFormat="1" applyFont="1" applyFill="1" applyBorder="1" applyAlignment="1">
      <alignment horizontal="left" vertical="center"/>
    </xf>
    <xf numFmtId="0" fontId="6" fillId="3" borderId="1" xfId="0" applyNumberFormat="1" applyFont="1" applyFill="1" applyBorder="1" applyAlignment="1">
      <alignment horizontal="left" vertical="center" wrapText="1"/>
    </xf>
    <xf numFmtId="0" fontId="3" fillId="3" borderId="1" xfId="0" applyNumberFormat="1" applyFont="1" applyFill="1" applyBorder="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49" fontId="6" fillId="3" borderId="5" xfId="0" applyNumberFormat="1" applyFont="1" applyFill="1" applyBorder="1" applyAlignment="1">
      <alignment horizontal="left" vertical="center" wrapText="1"/>
    </xf>
    <xf numFmtId="49" fontId="3" fillId="3" borderId="5" xfId="0" applyNumberFormat="1" applyFont="1" applyFill="1" applyBorder="1" applyAlignment="1">
      <alignment horizontal="left" vertical="center" wrapText="1"/>
    </xf>
    <xf numFmtId="0" fontId="3" fillId="3" borderId="1" xfId="0" applyFont="1" applyFill="1" applyBorder="1" applyAlignment="1">
      <alignment horizontal="left"/>
    </xf>
    <xf numFmtId="0" fontId="6" fillId="3" borderId="1" xfId="0" applyNumberFormat="1" applyFont="1" applyFill="1" applyBorder="1" applyAlignment="1">
      <alignment horizontal="left"/>
    </xf>
    <xf numFmtId="0" fontId="6" fillId="3" borderId="1" xfId="0" applyNumberFormat="1" applyFont="1" applyFill="1" applyBorder="1" applyAlignment="1">
      <alignment horizontal="left" vertical="top" wrapText="1"/>
    </xf>
    <xf numFmtId="49" fontId="6" fillId="3" borderId="1" xfId="0" applyNumberFormat="1" applyFont="1" applyFill="1" applyBorder="1" applyAlignment="1">
      <alignment horizontal="left" vertical="top" wrapText="1"/>
    </xf>
    <xf numFmtId="0" fontId="2" fillId="3" borderId="1" xfId="0" applyFont="1" applyFill="1" applyBorder="1" applyAlignment="1">
      <alignment horizontal="left"/>
    </xf>
    <xf numFmtId="0" fontId="2" fillId="3" borderId="1" xfId="0" applyFont="1" applyFill="1" applyBorder="1" applyAlignment="1">
      <alignment horizontal="left" vertical="top" wrapText="1"/>
    </xf>
    <xf numFmtId="0" fontId="21" fillId="3" borderId="1" xfId="0" applyFont="1" applyFill="1" applyBorder="1" applyAlignment="1">
      <alignment horizontal="left"/>
    </xf>
    <xf numFmtId="0" fontId="21" fillId="3" borderId="1" xfId="0" applyFont="1" applyFill="1" applyBorder="1" applyAlignment="1">
      <alignment horizontal="left" vertical="top" wrapText="1"/>
    </xf>
    <xf numFmtId="49" fontId="3" fillId="3" borderId="1" xfId="0" applyNumberFormat="1" applyFont="1" applyFill="1" applyBorder="1" applyAlignment="1">
      <alignment horizontal="left" vertical="top" wrapText="1"/>
    </xf>
    <xf numFmtId="0" fontId="6" fillId="3" borderId="1" xfId="0" applyFont="1" applyFill="1" applyBorder="1" applyAlignment="1">
      <alignment horizontal="left"/>
    </xf>
    <xf numFmtId="0" fontId="3" fillId="3" borderId="1" xfId="0" applyNumberFormat="1" applyFont="1" applyFill="1" applyBorder="1" applyAlignment="1">
      <alignment horizontal="left"/>
    </xf>
    <xf numFmtId="0" fontId="6" fillId="3" borderId="0" xfId="0" applyFont="1" applyFill="1" applyBorder="1" applyAlignment="1">
      <alignment horizontal="left"/>
    </xf>
    <xf numFmtId="3" fontId="12" fillId="0" borderId="9" xfId="0" applyNumberFormat="1" applyFont="1" applyBorder="1" applyAlignment="1">
      <alignment horizontal="center" vertical="center"/>
    </xf>
    <xf numFmtId="0" fontId="28" fillId="0" borderId="1" xfId="0" applyFont="1" applyBorder="1" applyAlignment="1">
      <alignment vertical="top" wrapText="1"/>
    </xf>
    <xf numFmtId="3" fontId="28" fillId="0" borderId="1" xfId="0" applyNumberFormat="1" applyFont="1" applyBorder="1" applyAlignment="1">
      <alignment horizontal="left" vertical="center" wrapText="1"/>
    </xf>
    <xf numFmtId="0" fontId="28" fillId="0" borderId="1" xfId="0" applyFont="1" applyBorder="1" applyAlignment="1">
      <alignment vertical="center" wrapText="1"/>
    </xf>
    <xf numFmtId="0" fontId="29" fillId="0" borderId="1" xfId="0" applyFont="1" applyBorder="1"/>
    <xf numFmtId="0" fontId="0" fillId="0" borderId="0" xfId="0"/>
    <xf numFmtId="0" fontId="2" fillId="0" borderId="0" xfId="0" applyFont="1" applyAlignment="1">
      <alignment horizontal="left"/>
    </xf>
    <xf numFmtId="0" fontId="9" fillId="0" borderId="0" xfId="0" applyFont="1" applyAlignment="1">
      <alignment horizontal="left"/>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2"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0" borderId="0" xfId="0" applyFont="1"/>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9" fillId="0" borderId="1" xfId="0" applyFont="1" applyFill="1" applyBorder="1" applyAlignment="1">
      <alignment horizontal="left" vertical="center" wrapText="1"/>
    </xf>
    <xf numFmtId="3" fontId="30" fillId="0" borderId="1" xfId="0" applyNumberFormat="1" applyFont="1" applyBorder="1" applyAlignment="1">
      <alignment horizontal="center" vertical="center" wrapText="1"/>
    </xf>
    <xf numFmtId="0" fontId="31" fillId="0" borderId="1" xfId="0" applyFont="1" applyBorder="1" applyAlignment="1">
      <alignment vertical="center"/>
    </xf>
    <xf numFmtId="0" fontId="31" fillId="0" borderId="1" xfId="0" applyFont="1" applyBorder="1"/>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12" fillId="2" borderId="1" xfId="0" applyFont="1" applyFill="1" applyBorder="1" applyAlignment="1">
      <alignment horizontal="center" vertical="center" wrapText="1"/>
    </xf>
    <xf numFmtId="49" fontId="9" fillId="0" borderId="2" xfId="0" applyNumberFormat="1" applyFont="1" applyBorder="1" applyAlignment="1">
      <alignment horizontal="left" vertical="center" wrapText="1"/>
    </xf>
    <xf numFmtId="3" fontId="28" fillId="0" borderId="1" xfId="0" applyNumberFormat="1" applyFont="1" applyBorder="1" applyAlignment="1">
      <alignment horizontal="left" vertical="top" wrapText="1"/>
    </xf>
    <xf numFmtId="0" fontId="28" fillId="0" borderId="1" xfId="0" applyFont="1" applyFill="1" applyBorder="1" applyAlignment="1">
      <alignment vertical="center" wrapText="1"/>
    </xf>
    <xf numFmtId="0" fontId="3" fillId="0" borderId="1" xfId="0" applyFont="1" applyBorder="1" applyAlignment="1">
      <alignment horizontal="center" wrapText="1"/>
    </xf>
    <xf numFmtId="0" fontId="0" fillId="0" borderId="0" xfId="0"/>
    <xf numFmtId="0" fontId="9" fillId="0" borderId="0" xfId="0" applyFont="1" applyAlignment="1">
      <alignment horizontal="left"/>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0" xfId="0" applyFont="1"/>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14" fillId="0" borderId="0" xfId="0" applyFont="1" applyFill="1" applyBorder="1" applyAlignment="1">
      <alignment vertical="center" wrapText="1"/>
    </xf>
    <xf numFmtId="0" fontId="4" fillId="2" borderId="2" xfId="0" applyFont="1" applyFill="1" applyBorder="1" applyAlignment="1">
      <alignment horizontal="left" vertical="center"/>
    </xf>
    <xf numFmtId="0" fontId="3" fillId="0" borderId="1" xfId="0" applyFont="1" applyBorder="1" applyAlignment="1">
      <alignment horizontal="center" vertical="center"/>
    </xf>
    <xf numFmtId="0" fontId="0" fillId="0" borderId="0" xfId="0"/>
    <xf numFmtId="0" fontId="2" fillId="0" borderId="0" xfId="0" applyFont="1" applyAlignment="1">
      <alignment horizontal="left"/>
    </xf>
    <xf numFmtId="0" fontId="1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7" fillId="0" borderId="1" xfId="0" applyFont="1" applyBorder="1" applyAlignment="1">
      <alignment vertical="top" wrapText="1"/>
    </xf>
    <xf numFmtId="0" fontId="27" fillId="0" borderId="1" xfId="0" applyFont="1" applyBorder="1" applyAlignment="1">
      <alignment vertical="center" wrapText="1"/>
    </xf>
    <xf numFmtId="0" fontId="9" fillId="0" borderId="1" xfId="0" applyFont="1" applyBorder="1" applyAlignment="1">
      <alignment vertical="center" wrapText="1"/>
    </xf>
    <xf numFmtId="0" fontId="1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12" fillId="0" borderId="1" xfId="0" applyFont="1" applyBorder="1" applyAlignment="1">
      <alignment horizontal="center" vertical="top" wrapText="1"/>
    </xf>
    <xf numFmtId="0" fontId="28" fillId="0" borderId="2" xfId="0" applyFont="1" applyBorder="1" applyAlignment="1">
      <alignment vertical="top" wrapText="1"/>
    </xf>
    <xf numFmtId="0" fontId="9" fillId="0" borderId="1" xfId="0" applyFont="1" applyBorder="1" applyAlignment="1">
      <alignment vertical="center" wrapText="1"/>
    </xf>
    <xf numFmtId="0" fontId="12" fillId="0" borderId="1" xfId="0" applyFont="1" applyBorder="1" applyAlignment="1">
      <alignment horizontal="center" vertical="center" wrapText="1"/>
    </xf>
    <xf numFmtId="0" fontId="2" fillId="0" borderId="1" xfId="0" applyFont="1" applyBorder="1" applyAlignment="1">
      <alignment vertical="top" wrapText="1"/>
    </xf>
    <xf numFmtId="0" fontId="4" fillId="5" borderId="2" xfId="0" applyFont="1" applyFill="1" applyBorder="1" applyAlignment="1">
      <alignment horizontal="center" vertical="top" wrapText="1"/>
    </xf>
    <xf numFmtId="0" fontId="3" fillId="0" borderId="1" xfId="0" applyFont="1" applyBorder="1" applyAlignment="1">
      <alignment horizontal="center" vertical="top"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32" fillId="0" borderId="10" xfId="0" applyFont="1" applyBorder="1" applyAlignment="1">
      <alignment horizontal="center" vertical="top" wrapText="1"/>
    </xf>
    <xf numFmtId="0" fontId="33" fillId="4" borderId="0" xfId="0" applyFont="1" applyFill="1" applyBorder="1" applyAlignment="1">
      <alignment vertical="top" wrapText="1"/>
    </xf>
    <xf numFmtId="0" fontId="33" fillId="5" borderId="0" xfId="0" applyFont="1" applyFill="1" applyBorder="1" applyAlignment="1">
      <alignment vertical="top" wrapText="1"/>
    </xf>
    <xf numFmtId="3" fontId="32" fillId="0" borderId="5" xfId="0" applyNumberFormat="1" applyFont="1" applyBorder="1" applyAlignment="1">
      <alignment horizontal="center" vertical="center"/>
    </xf>
    <xf numFmtId="3" fontId="34" fillId="0" borderId="1" xfId="0" applyNumberFormat="1" applyFont="1" applyBorder="1" applyAlignment="1">
      <alignment horizontal="center" vertical="center" wrapText="1"/>
    </xf>
    <xf numFmtId="3" fontId="32" fillId="0" borderId="1" xfId="0" applyNumberFormat="1" applyFont="1" applyBorder="1" applyAlignment="1">
      <alignment horizontal="center" vertical="center" wrapText="1"/>
    </xf>
    <xf numFmtId="3" fontId="34" fillId="0" borderId="1" xfId="0" applyNumberFormat="1" applyFont="1" applyFill="1" applyBorder="1" applyAlignment="1">
      <alignment horizontal="center" vertical="center" wrapText="1"/>
    </xf>
    <xf numFmtId="3" fontId="32" fillId="0" borderId="1" xfId="0" applyNumberFormat="1" applyFont="1" applyBorder="1" applyAlignment="1">
      <alignment horizontal="center" vertical="center"/>
    </xf>
    <xf numFmtId="0" fontId="33" fillId="5" borderId="3" xfId="0" applyFont="1" applyFill="1" applyBorder="1" applyAlignment="1">
      <alignment vertical="top" wrapText="1"/>
    </xf>
    <xf numFmtId="0" fontId="33" fillId="5" borderId="1" xfId="0" applyFont="1" applyFill="1" applyBorder="1" applyAlignment="1">
      <alignment vertical="top" wrapText="1"/>
    </xf>
    <xf numFmtId="0" fontId="33" fillId="0" borderId="1" xfId="0" applyFont="1" applyFill="1" applyBorder="1" applyAlignment="1">
      <alignment horizontal="left" vertical="top" wrapText="1"/>
    </xf>
    <xf numFmtId="0" fontId="33" fillId="4" borderId="3" xfId="0" applyFont="1" applyFill="1" applyBorder="1" applyAlignment="1">
      <alignment vertical="top" wrapText="1"/>
    </xf>
    <xf numFmtId="0" fontId="35" fillId="5" borderId="3" xfId="0" applyFont="1" applyFill="1" applyBorder="1" applyAlignment="1">
      <alignment vertical="top" wrapText="1"/>
    </xf>
    <xf numFmtId="0" fontId="32" fillId="0" borderId="1" xfId="0" applyFont="1" applyBorder="1" applyAlignment="1">
      <alignment horizontal="center" vertical="top" wrapText="1"/>
    </xf>
    <xf numFmtId="0" fontId="36" fillId="0" borderId="0" xfId="0" applyFont="1"/>
    <xf numFmtId="3" fontId="7" fillId="0" borderId="1" xfId="0" applyNumberFormat="1" applyFont="1" applyBorder="1" applyAlignment="1">
      <alignment horizontal="center" vertical="center"/>
    </xf>
    <xf numFmtId="3" fontId="37" fillId="0" borderId="5"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3" fontId="37" fillId="0" borderId="1" xfId="0" applyNumberFormat="1" applyFont="1" applyBorder="1" applyAlignment="1">
      <alignment horizontal="center" vertical="center" wrapText="1"/>
    </xf>
    <xf numFmtId="3" fontId="32" fillId="0" borderId="5" xfId="0" applyNumberFormat="1" applyFont="1" applyBorder="1" applyAlignment="1">
      <alignment horizontal="center" vertical="center" wrapText="1"/>
    </xf>
    <xf numFmtId="3" fontId="3" fillId="0" borderId="1" xfId="0" applyNumberFormat="1" applyFont="1" applyFill="1" applyBorder="1" applyAlignment="1">
      <alignment horizontal="center" vertical="top" wrapText="1"/>
    </xf>
    <xf numFmtId="3" fontId="3" fillId="0" borderId="1" xfId="0"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3" fontId="9" fillId="0" borderId="1" xfId="0" applyNumberFormat="1" applyFont="1" applyBorder="1" applyAlignment="1">
      <alignment horizontal="center" vertical="top" wrapText="1"/>
    </xf>
    <xf numFmtId="0" fontId="16" fillId="0" borderId="1" xfId="0" applyNumberFormat="1" applyFont="1" applyBorder="1" applyAlignment="1">
      <alignment horizontal="right" vertical="center" wrapText="1"/>
    </xf>
    <xf numFmtId="0" fontId="32" fillId="0" borderId="10" xfId="0" applyFont="1" applyBorder="1" applyAlignment="1">
      <alignment horizontal="center" vertical="center" wrapText="1"/>
    </xf>
    <xf numFmtId="3" fontId="9" fillId="0" borderId="9" xfId="0" applyNumberFormat="1" applyFont="1" applyBorder="1" applyAlignment="1">
      <alignment horizontal="center" vertical="center"/>
    </xf>
    <xf numFmtId="3" fontId="3" fillId="0" borderId="1" xfId="0" applyNumberFormat="1" applyFont="1" applyFill="1" applyBorder="1" applyAlignment="1">
      <alignment horizontal="left" vertical="center" wrapText="1"/>
    </xf>
    <xf numFmtId="0" fontId="12" fillId="3" borderId="1" xfId="0" applyNumberFormat="1" applyFont="1" applyFill="1" applyBorder="1" applyAlignment="1">
      <alignment horizontal="left"/>
    </xf>
    <xf numFmtId="49" fontId="12" fillId="3" borderId="1" xfId="0" applyNumberFormat="1" applyFont="1" applyFill="1" applyBorder="1" applyAlignment="1">
      <alignment horizontal="left" vertical="top" wrapText="1"/>
    </xf>
    <xf numFmtId="49" fontId="12" fillId="0" borderId="1" xfId="0" applyNumberFormat="1" applyFont="1" applyBorder="1" applyAlignment="1">
      <alignment horizontal="center" vertical="top" wrapText="1"/>
    </xf>
    <xf numFmtId="0" fontId="12" fillId="0" borderId="1" xfId="0" applyNumberFormat="1" applyFont="1" applyBorder="1" applyAlignment="1">
      <alignment horizontal="left" vertical="center" wrapText="1"/>
    </xf>
    <xf numFmtId="0" fontId="39" fillId="0" borderId="0" xfId="0" applyFont="1"/>
    <xf numFmtId="3" fontId="9" fillId="0" borderId="5" xfId="0" applyNumberFormat="1" applyFont="1" applyBorder="1" applyAlignment="1">
      <alignment horizontal="center" vertical="center"/>
    </xf>
    <xf numFmtId="0" fontId="24" fillId="4" borderId="0" xfId="0" applyFont="1" applyFill="1"/>
    <xf numFmtId="0" fontId="8" fillId="5" borderId="0" xfId="0" applyFont="1" applyFill="1"/>
    <xf numFmtId="0" fontId="23" fillId="5" borderId="0" xfId="0" applyFont="1" applyFill="1"/>
    <xf numFmtId="1" fontId="12"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 fontId="34" fillId="0" borderId="1" xfId="0" applyNumberFormat="1" applyFont="1" applyFill="1" applyBorder="1" applyAlignment="1">
      <alignment horizontal="center" vertical="center" wrapText="1"/>
    </xf>
    <xf numFmtId="1" fontId="32" fillId="0"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xf>
    <xf numFmtId="1" fontId="2" fillId="0" borderId="1" xfId="0" applyNumberFormat="1" applyFont="1" applyFill="1" applyBorder="1" applyAlignment="1">
      <alignment horizontal="center" vertical="center"/>
    </xf>
    <xf numFmtId="0" fontId="9" fillId="0" borderId="1" xfId="0" applyFont="1" applyBorder="1" applyAlignment="1">
      <alignment horizontal="center" vertical="center"/>
    </xf>
    <xf numFmtId="1" fontId="37" fillId="0" borderId="1" xfId="0" applyNumberFormat="1" applyFont="1" applyFill="1" applyBorder="1" applyAlignment="1">
      <alignment horizontal="center" vertical="center" wrapText="1"/>
    </xf>
    <xf numFmtId="3" fontId="7" fillId="0" borderId="5" xfId="0" applyNumberFormat="1" applyFont="1" applyBorder="1" applyAlignment="1">
      <alignment horizontal="center" vertical="center"/>
    </xf>
    <xf numFmtId="3" fontId="7" fillId="6" borderId="5" xfId="0" applyNumberFormat="1" applyFont="1" applyFill="1" applyBorder="1" applyAlignment="1">
      <alignment horizontal="center" vertical="center"/>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5" borderId="2" xfId="0" applyFont="1" applyFill="1" applyBorder="1" applyAlignment="1">
      <alignment horizontal="center" vertical="top" wrapText="1"/>
    </xf>
    <xf numFmtId="0" fontId="4" fillId="5" borderId="3" xfId="0" applyFont="1" applyFill="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14" fillId="2" borderId="1" xfId="0" applyFont="1" applyFill="1" applyBorder="1" applyAlignment="1">
      <alignment horizontal="left" vertical="center" wrapText="1"/>
    </xf>
    <xf numFmtId="0" fontId="2" fillId="3" borderId="1" xfId="0" applyFont="1" applyFill="1" applyBorder="1" applyAlignment="1">
      <alignment horizontal="center"/>
    </xf>
    <xf numFmtId="0" fontId="2" fillId="0" borderId="1" xfId="0" applyFont="1" applyFill="1" applyBorder="1" applyAlignment="1">
      <alignment horizont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32" fillId="0" borderId="1" xfId="0" applyFont="1" applyBorder="1" applyAlignment="1">
      <alignment horizontal="center" vertical="top" wrapText="1"/>
    </xf>
    <xf numFmtId="0" fontId="32" fillId="0" borderId="10" xfId="0" applyFont="1" applyBorder="1" applyAlignment="1">
      <alignment horizontal="center" vertical="top" wrapText="1"/>
    </xf>
    <xf numFmtId="0" fontId="3" fillId="0" borderId="1" xfId="0" applyFont="1" applyBorder="1" applyAlignment="1">
      <alignment horizontal="center" vertical="center" wrapText="1"/>
    </xf>
    <xf numFmtId="0" fontId="4" fillId="0" borderId="1" xfId="0" applyFont="1" applyBorder="1" applyAlignment="1">
      <alignment horizontal="center" vertical="top" wrapText="1"/>
    </xf>
    <xf numFmtId="3" fontId="12" fillId="0" borderId="1" xfId="0" applyNumberFormat="1" applyFont="1" applyBorder="1" applyAlignment="1">
      <alignment horizontal="center" vertical="center" wrapText="1"/>
    </xf>
    <xf numFmtId="0" fontId="0" fillId="0" borderId="1" xfId="0" applyBorder="1" applyAlignment="1">
      <alignment horizontal="center" wrapText="1"/>
    </xf>
    <xf numFmtId="0" fontId="3"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3" fontId="12" fillId="0" borderId="5"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Buget_PNCT_2016-2020-v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ersonal\NSP_2016-2020\Plan_sustenabilitate\06_12_2016\Buget_PNCT_2016-20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get"/>
      <sheetName val="buget-MJ"/>
      <sheetName val="BugetPerSurse"/>
      <sheetName val="BugetTotal-General"/>
      <sheetName val="BugetTotal-Detaliat"/>
      <sheetName val="BugetTotal-Detaliat-Manual"/>
      <sheetName val="bugetMS-CBTM"/>
      <sheetName val="pret"/>
      <sheetName val="cazuri"/>
      <sheetName val="argumentare"/>
      <sheetName val="FOAM(CNAM)"/>
      <sheetName val="Estimations tests 26.03.2014"/>
      <sheetName val="Echipamente"/>
      <sheetName val="Mentenanta-LAB"/>
      <sheetName val="Sheet2"/>
      <sheetName val="Sheet4"/>
      <sheetName val="Sheet1"/>
      <sheetName val="Sheet3"/>
      <sheetName val="PNCT"/>
      <sheetName val="Sheet5"/>
      <sheetName val="Лист1"/>
      <sheetName val="Лист2"/>
      <sheetName val="Sheet6"/>
      <sheetName val="Sheet7"/>
      <sheetName val="Лист3"/>
    </sheetNames>
    <sheetDataSet>
      <sheetData sheetId="0" refreshError="1">
        <row r="7">
          <cell r="A7" t="str">
            <v>activitate</v>
          </cell>
          <cell r="B7" t="str">
            <v>1.1.1.1</v>
          </cell>
          <cell r="AM7">
            <v>4267955.5200000005</v>
          </cell>
          <cell r="AN7">
            <v>5811301.620000001</v>
          </cell>
          <cell r="AO7">
            <v>6032070.5371435555</v>
          </cell>
          <cell r="AP7">
            <v>6165735.7365461681</v>
          </cell>
          <cell r="CV7">
            <v>950692.32000000007</v>
          </cell>
          <cell r="CW7">
            <v>986650.656041043</v>
          </cell>
          <cell r="CX7">
            <v>1007629.9647273894</v>
          </cell>
        </row>
        <row r="10">
          <cell r="B10" t="str">
            <v>1.1.1.4</v>
          </cell>
          <cell r="AS10">
            <v>424220.56949422538</v>
          </cell>
          <cell r="AT10">
            <v>421169.92980884115</v>
          </cell>
          <cell r="BE10">
            <v>12578.79330943847</v>
          </cell>
          <cell r="BF10">
            <v>12487.214755077659</v>
          </cell>
          <cell r="BG10">
            <v>12907.511025639998</v>
          </cell>
          <cell r="BH10">
            <v>13258.867343331751</v>
          </cell>
        </row>
        <row r="11">
          <cell r="B11" t="str">
            <v>1.1.1.5</v>
          </cell>
          <cell r="AM11">
            <v>2527805.1095564915</v>
          </cell>
          <cell r="AT11">
            <v>2802045.9976105136</v>
          </cell>
          <cell r="AU11">
            <v>2882201.12096</v>
          </cell>
          <cell r="AV11">
            <v>2903472.9527317495</v>
          </cell>
        </row>
        <row r="12">
          <cell r="B12" t="str">
            <v>1.1.1.6</v>
          </cell>
          <cell r="AM12">
            <v>3101452.5628257566</v>
          </cell>
          <cell r="AT12">
            <v>1317284.4145758662</v>
          </cell>
          <cell r="AU12">
            <v>1357656.359747835</v>
          </cell>
          <cell r="AV12">
            <v>1372031.6397451647</v>
          </cell>
        </row>
        <row r="13">
          <cell r="B13" t="str">
            <v>1.1.1.7</v>
          </cell>
          <cell r="AM13">
            <v>1146336.4390840882</v>
          </cell>
          <cell r="AT13">
            <v>835215.81989247305</v>
          </cell>
          <cell r="AU13">
            <v>867225.28395107493</v>
          </cell>
          <cell r="AV13">
            <v>885314.7628916403</v>
          </cell>
        </row>
        <row r="14">
          <cell r="B14" t="str">
            <v>1.1.1.8</v>
          </cell>
          <cell r="AM14">
            <v>518735.05760057201</v>
          </cell>
          <cell r="AT14">
            <v>398195.39426523296</v>
          </cell>
          <cell r="AU14">
            <v>412967.39207282994</v>
          </cell>
          <cell r="AV14">
            <v>420899.23169752496</v>
          </cell>
        </row>
        <row r="15">
          <cell r="B15" t="str">
            <v>1.1.1.9</v>
          </cell>
          <cell r="AM15">
            <v>1440323.5502475237</v>
          </cell>
          <cell r="AT15">
            <v>2619828.533452807</v>
          </cell>
          <cell r="AU15">
            <v>2639381.9662387446</v>
          </cell>
          <cell r="AV15">
            <v>2568394.0520463223</v>
          </cell>
        </row>
        <row r="16">
          <cell r="B16" t="str">
            <v>1.1.1.10</v>
          </cell>
          <cell r="AM16">
            <v>800722.32506896637</v>
          </cell>
          <cell r="AT16">
            <v>509727.91517323768</v>
          </cell>
          <cell r="AU16">
            <v>512764.61224120983</v>
          </cell>
          <cell r="AV16">
            <v>497628.47744028288</v>
          </cell>
        </row>
        <row r="17">
          <cell r="B17" t="str">
            <v>1.1.1.11</v>
          </cell>
          <cell r="AM17">
            <v>322386.22062923142</v>
          </cell>
          <cell r="AN17">
            <v>315074.43996415765</v>
          </cell>
          <cell r="AO17">
            <v>323702.30741651251</v>
          </cell>
          <cell r="AP17">
            <v>323915.15152862249</v>
          </cell>
        </row>
        <row r="18">
          <cell r="B18" t="str">
            <v>1.1.1.12</v>
          </cell>
          <cell r="AM18">
            <v>216140.7899800876</v>
          </cell>
          <cell r="AT18">
            <v>878326.38888888876</v>
          </cell>
          <cell r="AU18">
            <v>921591.85926807998</v>
          </cell>
          <cell r="AV18">
            <v>955829.31907480478</v>
          </cell>
        </row>
        <row r="19">
          <cell r="B19" t="str">
            <v>1.1.1.13</v>
          </cell>
          <cell r="AM19">
            <v>504263.18618516478</v>
          </cell>
          <cell r="AT19">
            <v>631476.16487455182</v>
          </cell>
          <cell r="AU19">
            <v>636886.31670413737</v>
          </cell>
          <cell r="AV19">
            <v>621098.46002482681</v>
          </cell>
        </row>
        <row r="21">
          <cell r="A21" t="str">
            <v>intervenție</v>
          </cell>
          <cell r="B21" t="str">
            <v>1.2.1</v>
          </cell>
          <cell r="DB21">
            <v>379649.11500000005</v>
          </cell>
          <cell r="DC21">
            <v>404792.09954126435</v>
          </cell>
          <cell r="DD21">
            <v>4106961.972184062</v>
          </cell>
        </row>
        <row r="30">
          <cell r="AM30">
            <v>495519.52</v>
          </cell>
        </row>
        <row r="37">
          <cell r="A37" t="str">
            <v>activitate</v>
          </cell>
          <cell r="B37" t="str">
            <v>1.2.2.1</v>
          </cell>
          <cell r="AM37">
            <v>103299.16</v>
          </cell>
          <cell r="AT37">
            <v>105525.435</v>
          </cell>
          <cell r="AU37">
            <v>112514.05758882177</v>
          </cell>
          <cell r="AV37">
            <v>118139.76046826286</v>
          </cell>
        </row>
        <row r="38">
          <cell r="AZ38">
            <v>2915.0999999999995</v>
          </cell>
          <cell r="BA38">
            <v>3108.1580405442</v>
          </cell>
          <cell r="BB38">
            <v>3263.5659425714098</v>
          </cell>
        </row>
        <row r="44">
          <cell r="A44" t="str">
            <v>activitate</v>
          </cell>
        </row>
        <row r="46">
          <cell r="A46" t="str">
            <v>activitate</v>
          </cell>
          <cell r="B46" t="str">
            <v>1.2.3.6</v>
          </cell>
          <cell r="AN46">
            <v>10618.953440762729</v>
          </cell>
          <cell r="AO46">
            <v>11322.21382425</v>
          </cell>
          <cell r="AP46">
            <v>11888.3245154625</v>
          </cell>
        </row>
        <row r="48">
          <cell r="A48" t="str">
            <v>intervenție</v>
          </cell>
          <cell r="B48" t="str">
            <v xml:space="preserve">1.3.1. </v>
          </cell>
        </row>
        <row r="49">
          <cell r="A49" t="str">
            <v>activitate</v>
          </cell>
          <cell r="B49" t="str">
            <v>1.3.1.1</v>
          </cell>
          <cell r="CZ49">
            <v>8247302.0793729713</v>
          </cell>
        </row>
        <row r="50">
          <cell r="A50" t="str">
            <v>activitate</v>
          </cell>
          <cell r="B50" t="str">
            <v>1.3.1.2</v>
          </cell>
          <cell r="CZ50">
            <v>3413466.6939627025</v>
          </cell>
          <cell r="DA50">
            <v>3369890.5234014764</v>
          </cell>
        </row>
        <row r="63">
          <cell r="A63" t="str">
            <v>acțiune</v>
          </cell>
          <cell r="B63" t="str">
            <v>2.1</v>
          </cell>
        </row>
        <row r="65">
          <cell r="A65" t="str">
            <v>activitate</v>
          </cell>
          <cell r="B65" t="str">
            <v>2.1.1.1</v>
          </cell>
        </row>
        <row r="69">
          <cell r="A69" t="str">
            <v>activitate</v>
          </cell>
          <cell r="B69" t="str">
            <v>2.1.2.1</v>
          </cell>
          <cell r="AM69">
            <v>55932346.348861732</v>
          </cell>
          <cell r="AU69">
            <v>33951966.272757426</v>
          </cell>
          <cell r="AV69">
            <v>32948839.996516861</v>
          </cell>
          <cell r="BG69">
            <v>1249314.776270295</v>
          </cell>
          <cell r="BH69">
            <v>1157453.395662185</v>
          </cell>
        </row>
        <row r="70">
          <cell r="B70" t="str">
            <v>2.1.2.2</v>
          </cell>
          <cell r="AS70">
            <v>958213.86355084402</v>
          </cell>
          <cell r="AT70">
            <v>983234.95754789026</v>
          </cell>
          <cell r="AU70">
            <v>1029714.2011202981</v>
          </cell>
          <cell r="AV70">
            <v>1061630.682014751</v>
          </cell>
        </row>
        <row r="71">
          <cell r="B71" t="str">
            <v>2.1.2.3</v>
          </cell>
          <cell r="AS71">
            <v>2085163.0165364607</v>
          </cell>
          <cell r="AT71">
            <v>2130101.8746514702</v>
          </cell>
          <cell r="AU71">
            <v>2233631.8899122658</v>
          </cell>
          <cell r="AV71">
            <v>2305896.4510564865</v>
          </cell>
        </row>
        <row r="73">
          <cell r="B73" t="str">
            <v>2.1.3.1</v>
          </cell>
          <cell r="AM73">
            <v>8189294.6880000001</v>
          </cell>
          <cell r="AN73">
            <v>7664372.7434999999</v>
          </cell>
          <cell r="AU73">
            <v>4705068.1103544384</v>
          </cell>
          <cell r="AV73">
            <v>4420287.6720961435</v>
          </cell>
          <cell r="BG73">
            <v>742905.49110859551</v>
          </cell>
          <cell r="BH73">
            <v>780050.76566402521</v>
          </cell>
        </row>
        <row r="77">
          <cell r="A77" t="str">
            <v>activitate</v>
          </cell>
          <cell r="B77" t="str">
            <v>2.1.5.1</v>
          </cell>
          <cell r="AY77">
            <v>3430867.2600648282</v>
          </cell>
          <cell r="AZ77">
            <v>3169835.5299410364</v>
          </cell>
          <cell r="BA77">
            <v>3181343.3332200632</v>
          </cell>
          <cell r="BB77">
            <v>3083455.8460440608</v>
          </cell>
          <cell r="BE77">
            <v>155181.80330676708</v>
          </cell>
          <cell r="BF77">
            <v>144741.34839913409</v>
          </cell>
          <cell r="BG77">
            <v>146978.20897297587</v>
          </cell>
          <cell r="BH77">
            <v>138894.40747946221</v>
          </cell>
        </row>
        <row r="83">
          <cell r="A83" t="str">
            <v>activitate</v>
          </cell>
          <cell r="B83" t="str">
            <v>2.2.1.2</v>
          </cell>
          <cell r="AZ83">
            <v>1337315.5699999998</v>
          </cell>
          <cell r="BA83">
            <v>1412998.29</v>
          </cell>
          <cell r="BB83">
            <v>1470594.06</v>
          </cell>
          <cell r="BF83">
            <v>44044.62</v>
          </cell>
          <cell r="BG83">
            <v>46041</v>
          </cell>
          <cell r="BH83">
            <v>48826.43</v>
          </cell>
        </row>
        <row r="84">
          <cell r="AZ84">
            <v>463011.99</v>
          </cell>
          <cell r="BA84">
            <v>464694.1</v>
          </cell>
          <cell r="BB84">
            <v>450398.04</v>
          </cell>
          <cell r="BF84">
            <v>19027.89</v>
          </cell>
          <cell r="BG84">
            <v>19322</v>
          </cell>
          <cell r="BH84">
            <v>18259.38</v>
          </cell>
        </row>
        <row r="86">
          <cell r="A86" t="str">
            <v>intervenție</v>
          </cell>
          <cell r="B86" t="str">
            <v>2.2.2</v>
          </cell>
        </row>
        <row r="87">
          <cell r="A87" t="str">
            <v>activitate</v>
          </cell>
          <cell r="B87" t="str">
            <v>2.2.2.1</v>
          </cell>
          <cell r="AY87">
            <v>8063709.5599999996</v>
          </cell>
          <cell r="AZ87">
            <v>8149768.3599999985</v>
          </cell>
          <cell r="BA87">
            <v>8089527.1999999983</v>
          </cell>
          <cell r="BB87">
            <v>8029286.0399999991</v>
          </cell>
          <cell r="BE87">
            <v>215146.99999999997</v>
          </cell>
          <cell r="BF87">
            <v>215146.99999999997</v>
          </cell>
          <cell r="BG87">
            <v>210844.05999999997</v>
          </cell>
          <cell r="BH87">
            <v>215146.99999999997</v>
          </cell>
        </row>
        <row r="88">
          <cell r="A88" t="str">
            <v>activitate</v>
          </cell>
          <cell r="B88" t="str">
            <v>2.2.2.2</v>
          </cell>
          <cell r="AY88">
            <v>3205690.3</v>
          </cell>
          <cell r="AZ88">
            <v>3231507.9399999995</v>
          </cell>
          <cell r="BA88">
            <v>3205690.3</v>
          </cell>
          <cell r="BB88">
            <v>3188478.54</v>
          </cell>
          <cell r="BE88">
            <v>193632.3</v>
          </cell>
          <cell r="BF88">
            <v>202238.18</v>
          </cell>
          <cell r="BG88">
            <v>197935.24</v>
          </cell>
          <cell r="BH88">
            <v>197935.24</v>
          </cell>
        </row>
        <row r="89">
          <cell r="A89" t="str">
            <v>activitate</v>
          </cell>
          <cell r="B89" t="str">
            <v>2.2.2.3</v>
          </cell>
        </row>
        <row r="90">
          <cell r="A90" t="str">
            <v>activitate</v>
          </cell>
          <cell r="B90" t="str">
            <v>2.2.2.4</v>
          </cell>
        </row>
        <row r="105">
          <cell r="A105" t="str">
            <v>activitate</v>
          </cell>
          <cell r="B105" t="str">
            <v>3.1.2.3</v>
          </cell>
          <cell r="DA105">
            <v>405072</v>
          </cell>
          <cell r="DB105">
            <v>0</v>
          </cell>
          <cell r="DC105">
            <v>27291.144</v>
          </cell>
          <cell r="DD105">
            <v>0</v>
          </cell>
        </row>
        <row r="163">
          <cell r="A163" t="str">
            <v>activitate</v>
          </cell>
          <cell r="B163" t="str">
            <v>5.1.1.5</v>
          </cell>
          <cell r="AM163">
            <v>121785.16</v>
          </cell>
          <cell r="BF163">
            <v>3792</v>
          </cell>
          <cell r="BG163">
            <v>4043.1320000000001</v>
          </cell>
          <cell r="BH163">
            <v>4245.2889999999998</v>
          </cell>
          <cell r="DS163">
            <v>22752</v>
          </cell>
          <cell r="DT163">
            <v>24258.792000000001</v>
          </cell>
          <cell r="DU163">
            <v>25471.734000000004</v>
          </cell>
        </row>
        <row r="164">
          <cell r="B164" t="str">
            <v>5.1.1.6</v>
          </cell>
          <cell r="AL164">
            <v>44053.34</v>
          </cell>
          <cell r="DS164">
            <v>23463</v>
          </cell>
          <cell r="DT164">
            <v>25016.885999999999</v>
          </cell>
          <cell r="DU164">
            <v>26267.724000000002</v>
          </cell>
        </row>
        <row r="166">
          <cell r="A166" t="str">
            <v>activitate</v>
          </cell>
          <cell r="B166" t="str">
            <v>5.1.2.1</v>
          </cell>
          <cell r="DR166">
            <v>148480</v>
          </cell>
          <cell r="DS166">
            <v>113760</v>
          </cell>
          <cell r="DT166">
            <v>161725.28</v>
          </cell>
          <cell r="DU166">
            <v>127358.67</v>
          </cell>
        </row>
        <row r="167">
          <cell r="A167" t="str">
            <v>activitate</v>
          </cell>
          <cell r="B167" t="str">
            <v>5.1.2.2</v>
          </cell>
          <cell r="DR167">
            <v>19952</v>
          </cell>
          <cell r="DS167">
            <v>20382</v>
          </cell>
          <cell r="DT167">
            <v>21731.84</v>
          </cell>
          <cell r="DU167">
            <v>11409.21</v>
          </cell>
        </row>
        <row r="171">
          <cell r="A171" t="str">
            <v>activitate</v>
          </cell>
          <cell r="B171" t="str">
            <v>5.1.4.1</v>
          </cell>
          <cell r="DR171">
            <v>19952</v>
          </cell>
          <cell r="DS171">
            <v>20382</v>
          </cell>
          <cell r="DT171">
            <v>21731.84</v>
          </cell>
          <cell r="DU171">
            <v>11409.21</v>
          </cell>
        </row>
        <row r="187">
          <cell r="A187" t="str">
            <v>activitate</v>
          </cell>
          <cell r="B187" t="str">
            <v>5.2.2.2</v>
          </cell>
          <cell r="AZ187">
            <v>791536.78986780136</v>
          </cell>
          <cell r="BA187">
            <v>843957.81784568471</v>
          </cell>
          <cell r="BB187">
            <v>886155.71085804002</v>
          </cell>
        </row>
        <row r="188">
          <cell r="A188" t="str">
            <v>activitate</v>
          </cell>
          <cell r="B188" t="str">
            <v>5.2.2.3</v>
          </cell>
          <cell r="AZ188">
            <v>123503.51999999999</v>
          </cell>
          <cell r="BA188">
            <v>123503.51999999999</v>
          </cell>
          <cell r="BB188">
            <v>123503.51999999999</v>
          </cell>
          <cell r="BF188">
            <v>10291.959999999999</v>
          </cell>
          <cell r="BG188">
            <v>10291.959999999999</v>
          </cell>
          <cell r="BH188">
            <v>10291.959999999999</v>
          </cell>
        </row>
        <row r="189">
          <cell r="AZ189">
            <v>25729.93</v>
          </cell>
          <cell r="BA189">
            <v>25729.93</v>
          </cell>
          <cell r="BB189">
            <v>25729.93</v>
          </cell>
        </row>
        <row r="190">
          <cell r="A190" t="str">
            <v>activitate</v>
          </cell>
          <cell r="B190" t="str">
            <v>5.2.2.5</v>
          </cell>
          <cell r="AM190">
            <v>1053465.6000000001</v>
          </cell>
          <cell r="AZ190">
            <v>839738.40000000014</v>
          </cell>
          <cell r="BA190">
            <v>895351.18999999971</v>
          </cell>
          <cell r="BB190">
            <v>940119.11</v>
          </cell>
          <cell r="BF190">
            <v>57069.599999999999</v>
          </cell>
          <cell r="BG190">
            <v>60849.11</v>
          </cell>
          <cell r="BH190">
            <v>63891.590000000004</v>
          </cell>
        </row>
        <row r="193">
          <cell r="A193" t="str">
            <v>intervenție</v>
          </cell>
          <cell r="B193" t="str">
            <v>5.2.3</v>
          </cell>
        </row>
        <row r="194">
          <cell r="AN194">
            <v>89349</v>
          </cell>
          <cell r="AO194">
            <v>95266.31</v>
          </cell>
          <cell r="AP194">
            <v>100029.62</v>
          </cell>
          <cell r="CV194">
            <v>13508.999999999998</v>
          </cell>
          <cell r="CW194">
            <v>14403.659602122014</v>
          </cell>
          <cell r="CX194">
            <v>15123.841750663129</v>
          </cell>
        </row>
        <row r="195">
          <cell r="A195" t="str">
            <v>intervenție</v>
          </cell>
          <cell r="B195" t="str">
            <v>5.2.4</v>
          </cell>
        </row>
        <row r="197">
          <cell r="A197" t="str">
            <v>activitate</v>
          </cell>
          <cell r="B197" t="str">
            <v>5.2.4.2</v>
          </cell>
          <cell r="AM197">
            <v>588867.48</v>
          </cell>
          <cell r="CU197">
            <v>37822.480000000003</v>
          </cell>
          <cell r="DM197">
            <v>543952.64000000001</v>
          </cell>
          <cell r="DN197">
            <v>581040.32000000007</v>
          </cell>
          <cell r="DO197">
            <v>609297.6</v>
          </cell>
        </row>
        <row r="198">
          <cell r="A198" t="str">
            <v>activitate</v>
          </cell>
          <cell r="B198" t="str">
            <v>5.2.4.3</v>
          </cell>
          <cell r="AM198">
            <v>158730.21</v>
          </cell>
          <cell r="CU198">
            <v>45632.2</v>
          </cell>
          <cell r="DM198">
            <v>111677.71999999997</v>
          </cell>
          <cell r="DN198">
            <v>119292.11000000003</v>
          </cell>
          <cell r="DO198">
            <v>125093.55000000003</v>
          </cell>
        </row>
        <row r="211">
          <cell r="A211" t="str">
            <v>activitate</v>
          </cell>
          <cell r="B211" t="str">
            <v>5.3.3.3</v>
          </cell>
          <cell r="AM211">
            <v>696000</v>
          </cell>
          <cell r="AZ211">
            <v>568800</v>
          </cell>
          <cell r="BA211">
            <v>606469.88</v>
          </cell>
          <cell r="BB211">
            <v>636793.36</v>
          </cell>
        </row>
        <row r="233">
          <cell r="A233" t="str">
            <v>intervenție</v>
          </cell>
        </row>
        <row r="234">
          <cell r="B234" t="str">
            <v>5.5.1.1</v>
          </cell>
          <cell r="AN234">
            <v>474000</v>
          </cell>
          <cell r="AP234">
            <v>530661.13</v>
          </cell>
        </row>
        <row r="235">
          <cell r="A235" t="str">
            <v>intervenție</v>
          </cell>
          <cell r="B235" t="str">
            <v>5.5.2</v>
          </cell>
        </row>
        <row r="236">
          <cell r="A236" t="str">
            <v>activitate</v>
          </cell>
          <cell r="B236" t="str">
            <v>5.5.2.1</v>
          </cell>
        </row>
        <row r="237">
          <cell r="A237" t="str">
            <v>activitate</v>
          </cell>
          <cell r="B237" t="str">
            <v>5.5.2.2</v>
          </cell>
        </row>
        <row r="241">
          <cell r="A241" t="str">
            <v>activitate</v>
          </cell>
          <cell r="B241" t="str">
            <v>5.5.3.3</v>
          </cell>
          <cell r="AS241">
            <v>436776.42577456892</v>
          </cell>
          <cell r="AT241">
            <v>446189.70633814664</v>
          </cell>
          <cell r="AU241">
            <v>475739.47267787682</v>
          </cell>
          <cell r="AV241">
            <v>499526.44187534851</v>
          </cell>
        </row>
        <row r="243">
          <cell r="AM243">
            <v>118552</v>
          </cell>
          <cell r="AN243">
            <v>121107</v>
          </cell>
          <cell r="AO243">
            <v>129127.54</v>
          </cell>
        </row>
        <row r="244">
          <cell r="A244" t="str">
            <v>intervenție</v>
          </cell>
          <cell r="B244" t="str">
            <v>5.5.5</v>
          </cell>
        </row>
        <row r="246">
          <cell r="A246" t="str">
            <v>activitate</v>
          </cell>
          <cell r="B246" t="str">
            <v>5.5.5.2</v>
          </cell>
          <cell r="AM246">
            <v>0</v>
          </cell>
          <cell r="AN246">
            <v>0</v>
          </cell>
          <cell r="AO246">
            <v>227426.2</v>
          </cell>
          <cell r="AP246">
            <v>0</v>
          </cell>
        </row>
        <row r="247">
          <cell r="A247" t="str">
            <v>activitate</v>
          </cell>
          <cell r="B247" t="str">
            <v>5.5.5.3</v>
          </cell>
          <cell r="AM247">
            <v>208800</v>
          </cell>
          <cell r="AN247">
            <v>213300</v>
          </cell>
          <cell r="AO247">
            <v>227426.2</v>
          </cell>
          <cell r="AP247">
            <v>238797.51</v>
          </cell>
        </row>
        <row r="279">
          <cell r="A279" t="str">
            <v>activitate</v>
          </cell>
          <cell r="B279" t="str">
            <v>7.1.1.1</v>
          </cell>
          <cell r="AM279">
            <v>3248000</v>
          </cell>
          <cell r="DB279">
            <v>1896000</v>
          </cell>
          <cell r="DC279">
            <v>2021566.2</v>
          </cell>
          <cell r="DD279">
            <v>2122644.52</v>
          </cell>
        </row>
        <row r="287">
          <cell r="A287" t="str">
            <v>activitate</v>
          </cell>
          <cell r="B287" t="str">
            <v>7.2.1.1</v>
          </cell>
          <cell r="AM287">
            <v>1113600</v>
          </cell>
          <cell r="DB287">
            <v>483480</v>
          </cell>
          <cell r="DC287">
            <v>818734.31099999999</v>
          </cell>
          <cell r="DD287">
            <v>1178067.716</v>
          </cell>
        </row>
        <row r="292">
          <cell r="A292" t="str">
            <v>activitate</v>
          </cell>
          <cell r="B292" t="str">
            <v>7.3.1.1</v>
          </cell>
          <cell r="AM292">
            <v>696000</v>
          </cell>
          <cell r="DB292">
            <v>248850</v>
          </cell>
          <cell r="DC292">
            <v>265330.56199999998</v>
          </cell>
          <cell r="DD292">
            <v>278597.09499999997</v>
          </cell>
        </row>
        <row r="297">
          <cell r="A297" t="str">
            <v>acțiune</v>
          </cell>
          <cell r="B297" t="str">
            <v>7.4</v>
          </cell>
        </row>
        <row r="299">
          <cell r="AM299">
            <v>9918278.4000000004</v>
          </cell>
          <cell r="AZ299">
            <v>8623008</v>
          </cell>
          <cell r="BA299">
            <v>9194083.1999999993</v>
          </cell>
          <cell r="BB299">
            <v>9653787.1999999993</v>
          </cell>
        </row>
        <row r="300">
          <cell r="AM300">
            <v>2093568</v>
          </cell>
          <cell r="AZ300">
            <v>1820160</v>
          </cell>
          <cell r="BA300">
            <v>1940703.6</v>
          </cell>
          <cell r="BB300">
            <v>2037738.7999999998</v>
          </cell>
        </row>
        <row r="306">
          <cell r="A306" t="str">
            <v>intervenție</v>
          </cell>
          <cell r="B306" t="str">
            <v>7.5.1</v>
          </cell>
          <cell r="AM306">
            <v>2047608.8</v>
          </cell>
          <cell r="DB306">
            <v>1574919.273</v>
          </cell>
          <cell r="DC306">
            <v>1679221.2977</v>
          </cell>
          <cell r="DD306">
            <v>1763182.3546999998</v>
          </cell>
        </row>
        <row r="322">
          <cell r="A322" t="str">
            <v>activitate</v>
          </cell>
          <cell r="B322" t="str">
            <v>7.5.3.4</v>
          </cell>
          <cell r="DA322">
            <v>464000</v>
          </cell>
        </row>
        <row r="323">
          <cell r="A323" t="str">
            <v>activitate</v>
          </cell>
          <cell r="B323" t="str">
            <v>7.5.3.5</v>
          </cell>
          <cell r="DA323">
            <v>32480</v>
          </cell>
          <cell r="DB323">
            <v>33180</v>
          </cell>
          <cell r="DC323">
            <v>35377.408591560001</v>
          </cell>
          <cell r="DD323">
            <v>37146.279021137998</v>
          </cell>
        </row>
        <row r="324">
          <cell r="A324" t="str">
            <v>activitate</v>
          </cell>
          <cell r="B324" t="str">
            <v>7.5.3.6</v>
          </cell>
          <cell r="DA324">
            <v>406000</v>
          </cell>
          <cell r="DB324">
            <v>207375</v>
          </cell>
          <cell r="DC324">
            <v>44221.760739450001</v>
          </cell>
          <cell r="DD324">
            <v>46432.848776422492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get"/>
      <sheetName val="buget-MJ"/>
      <sheetName val="BugetPerSurse"/>
      <sheetName val="BugetTotal-General"/>
      <sheetName val="BugetTotal-Detaliat"/>
      <sheetName val="BugetTotal-Detaliat-Manual"/>
      <sheetName val="bugetMS-CBTM"/>
      <sheetName val="pret"/>
      <sheetName val="cazuri"/>
      <sheetName val="argumentare"/>
      <sheetName val="FOAM(CNAM)"/>
      <sheetName val="Estimations tests 26.03.2014"/>
      <sheetName val="Echipamente"/>
      <sheetName val="Mentenanta-LAB"/>
      <sheetName val="Sheet2"/>
      <sheetName val="Sheet4"/>
      <sheetName val="Sheet1"/>
      <sheetName val="Sheet3"/>
      <sheetName val="PNCT"/>
      <sheetName val="Sheet5"/>
      <sheetName val="Лист1"/>
      <sheetName val="Лист2"/>
      <sheetName val="Sheet6"/>
      <sheetName val="Sheet7"/>
      <sheetName val="Лист3"/>
    </sheetNames>
    <sheetDataSet>
      <sheetData sheetId="0">
        <row r="7">
          <cell r="BK7">
            <v>4267955.5200000005</v>
          </cell>
          <cell r="CV7">
            <v>950692.32000000007</v>
          </cell>
          <cell r="CW7">
            <v>986650.656041043</v>
          </cell>
          <cell r="CX7">
            <v>1007629.9647273894</v>
          </cell>
        </row>
        <row r="10">
          <cell r="CU10">
            <v>90206.168857029072</v>
          </cell>
          <cell r="CV10">
            <v>90218.094384707292</v>
          </cell>
          <cell r="CW10">
            <v>93379.441851814991</v>
          </cell>
          <cell r="CX10">
            <v>94884.206954339257</v>
          </cell>
        </row>
        <row r="11">
          <cell r="BQ11">
            <v>1802862.8554744525</v>
          </cell>
          <cell r="CU11">
            <v>149469.53405017921</v>
          </cell>
          <cell r="CV11">
            <v>751184.28912783752</v>
          </cell>
          <cell r="CW11">
            <v>767094.20546499989</v>
          </cell>
          <cell r="CX11">
            <v>765295.34565224999</v>
          </cell>
        </row>
        <row r="12">
          <cell r="BQ12">
            <v>2765152.1167883212</v>
          </cell>
          <cell r="CU12">
            <v>66919.018717642379</v>
          </cell>
          <cell r="CV12">
            <v>335620.45698924729</v>
          </cell>
          <cell r="CW12">
            <v>343606.87993617996</v>
          </cell>
          <cell r="CX12">
            <v>344279.87993605499</v>
          </cell>
        </row>
        <row r="13">
          <cell r="BQ13">
            <v>942902.18978102179</v>
          </cell>
          <cell r="CU13">
            <v>35425.619275189165</v>
          </cell>
          <cell r="CV13">
            <v>177720.74074074073</v>
          </cell>
          <cell r="CW13">
            <v>184142.10875084499</v>
          </cell>
          <cell r="CX13">
            <v>185326.42521791472</v>
          </cell>
        </row>
        <row r="14">
          <cell r="BQ14">
            <v>421325.54744525539</v>
          </cell>
          <cell r="CU14">
            <v>17070.155316606924</v>
          </cell>
          <cell r="CV14">
            <v>85590.412186379923</v>
          </cell>
          <cell r="CW14">
            <v>88529.564843369983</v>
          </cell>
          <cell r="CX14">
            <v>89015.709852625485</v>
          </cell>
        </row>
        <row r="15">
          <cell r="BQ15">
            <v>666872.99270072975</v>
          </cell>
          <cell r="CU15">
            <v>210127.27837514933</v>
          </cell>
          <cell r="CV15">
            <v>1066862.2013142172</v>
          </cell>
          <cell r="CW15">
            <v>1069095.0932593748</v>
          </cell>
          <cell r="CX15">
            <v>1039032.1392369212</v>
          </cell>
        </row>
        <row r="16">
          <cell r="BQ16">
            <v>648922.62773722608</v>
          </cell>
          <cell r="CU16">
            <v>41863.757865392261</v>
          </cell>
          <cell r="CV16">
            <v>212858.75149342886</v>
          </cell>
          <cell r="CW16">
            <v>213148.53453984996</v>
          </cell>
          <cell r="CX16">
            <v>207133.77629797644</v>
          </cell>
        </row>
        <row r="18">
          <cell r="BQ18">
            <v>6831.24</v>
          </cell>
          <cell r="CU18">
            <v>33356.398247710073</v>
          </cell>
          <cell r="CV18">
            <v>169243.10633213859</v>
          </cell>
          <cell r="CW18">
            <v>169978.91809927</v>
          </cell>
          <cell r="CX18">
            <v>164943.99753945749</v>
          </cell>
        </row>
        <row r="19">
          <cell r="BQ19">
            <v>319584.23357664229</v>
          </cell>
          <cell r="CU19">
            <v>49320.788530465943</v>
          </cell>
          <cell r="CV19">
            <v>250799.04420549577</v>
          </cell>
          <cell r="CW19">
            <v>251889.43359807495</v>
          </cell>
          <cell r="CX19">
            <v>244428.25369291872</v>
          </cell>
        </row>
        <row r="21">
          <cell r="CX21">
            <v>1234862.5849403755</v>
          </cell>
        </row>
        <row r="30">
          <cell r="BQ30">
            <v>495519.52</v>
          </cell>
        </row>
        <row r="37">
          <cell r="BQ37">
            <v>103299.16</v>
          </cell>
        </row>
        <row r="46">
          <cell r="BQ46">
            <v>0</v>
          </cell>
        </row>
        <row r="65">
          <cell r="BQ65">
            <v>589790.39999999991</v>
          </cell>
          <cell r="CV65">
            <v>576314.91241775244</v>
          </cell>
          <cell r="CW65">
            <v>624501.19916729466</v>
          </cell>
          <cell r="CX65">
            <v>667999.21049966908</v>
          </cell>
          <cell r="DX65">
            <v>4750443.6284674034</v>
          </cell>
          <cell r="DY65">
            <v>4294172.5267648837</v>
          </cell>
          <cell r="DZ65">
            <v>4541826.9030348705</v>
          </cell>
          <cell r="EA65">
            <v>4739112.5091354474</v>
          </cell>
        </row>
        <row r="66">
          <cell r="CV66">
            <v>90383.435294117648</v>
          </cell>
          <cell r="CW66">
            <v>117774.06880363368</v>
          </cell>
          <cell r="CX66">
            <v>146137.83181962997</v>
          </cell>
          <cell r="DX66">
            <v>141842.07058823531</v>
          </cell>
          <cell r="DY66">
            <v>186298.72941176465</v>
          </cell>
          <cell r="DZ66">
            <v>242778.20968245005</v>
          </cell>
          <cell r="EA66">
            <v>301265.6874695858</v>
          </cell>
        </row>
        <row r="67">
          <cell r="CV67">
            <v>23755.764705882353</v>
          </cell>
          <cell r="CW67">
            <v>25329.035394965646</v>
          </cell>
          <cell r="CX67">
            <v>26595.48716471393</v>
          </cell>
          <cell r="DX67">
            <v>54588.235294117643</v>
          </cell>
          <cell r="DY67">
            <v>55764.705882352937</v>
          </cell>
          <cell r="DZ67">
            <v>59457.829565647058</v>
          </cell>
          <cell r="EA67">
            <v>62430.721043929407</v>
          </cell>
        </row>
        <row r="69">
          <cell r="BQ69">
            <v>32182783.407999992</v>
          </cell>
          <cell r="CV69">
            <v>15025530.452862492</v>
          </cell>
          <cell r="CW69">
            <v>15065266.419730028</v>
          </cell>
          <cell r="CX69">
            <v>14583912.785343533</v>
          </cell>
        </row>
        <row r="70">
          <cell r="CU70">
            <v>76999.328321049965</v>
          </cell>
          <cell r="CV70">
            <v>69918.930314516634</v>
          </cell>
          <cell r="CW70">
            <v>74549.444424998961</v>
          </cell>
          <cell r="CX70">
            <v>78276.916646248908</v>
          </cell>
        </row>
        <row r="71">
          <cell r="CU71">
            <v>292956.78744727134</v>
          </cell>
          <cell r="CV71">
            <v>281666.36359027709</v>
          </cell>
          <cell r="CW71">
            <v>300320.25410585088</v>
          </cell>
          <cell r="CX71">
            <v>295627.75013544696</v>
          </cell>
        </row>
        <row r="73">
          <cell r="BQ73">
            <v>8189294.6880000001</v>
          </cell>
          <cell r="CV73">
            <v>2322537.1950000003</v>
          </cell>
          <cell r="CW73">
            <v>2228716.4733257866</v>
          </cell>
          <cell r="CX73">
            <v>2340152.2969920756</v>
          </cell>
        </row>
        <row r="77">
          <cell r="CU77">
            <v>1545070.9981412895</v>
          </cell>
          <cell r="CV77">
            <v>1571477.4969048845</v>
          </cell>
          <cell r="CW77">
            <v>1572666.8360108419</v>
          </cell>
          <cell r="CX77">
            <v>1527838.4822740841</v>
          </cell>
        </row>
        <row r="83">
          <cell r="CV83">
            <v>175314.86000000002</v>
          </cell>
          <cell r="CW83">
            <v>189228.51</v>
          </cell>
          <cell r="CX83">
            <v>201590.31</v>
          </cell>
        </row>
        <row r="84">
          <cell r="CV84">
            <v>206588.52000000002</v>
          </cell>
          <cell r="CW84">
            <v>206745.4</v>
          </cell>
          <cell r="CX84">
            <v>200853.18</v>
          </cell>
        </row>
        <row r="87">
          <cell r="BK87">
            <v>1101552.6399999999</v>
          </cell>
          <cell r="CV87">
            <v>1084340.8799999999</v>
          </cell>
          <cell r="CW87">
            <v>1101552.6399999999</v>
          </cell>
          <cell r="CX87">
            <v>1123067.3399999999</v>
          </cell>
        </row>
        <row r="88">
          <cell r="BK88">
            <v>507746.91999999993</v>
          </cell>
          <cell r="CV88">
            <v>499141.04</v>
          </cell>
          <cell r="CW88">
            <v>507746.91999999993</v>
          </cell>
          <cell r="CX88">
            <v>516352.79999999993</v>
          </cell>
        </row>
        <row r="89">
          <cell r="BK89">
            <v>7538750.879999999</v>
          </cell>
          <cell r="CV89">
            <v>3752163.6799999997</v>
          </cell>
          <cell r="CW89">
            <v>3528410.8</v>
          </cell>
          <cell r="CX89">
            <v>3253022.6399999997</v>
          </cell>
          <cell r="DX89">
            <v>13442384.559999999</v>
          </cell>
          <cell r="DY89">
            <v>8760785.8399999999</v>
          </cell>
          <cell r="DZ89">
            <v>8244433.0399999982</v>
          </cell>
          <cell r="EA89">
            <v>7607597.919999999</v>
          </cell>
        </row>
        <row r="90">
          <cell r="BK90">
            <v>378658.72</v>
          </cell>
          <cell r="CV90">
            <v>172117.59999999998</v>
          </cell>
          <cell r="CW90">
            <v>154905.84</v>
          </cell>
          <cell r="CX90">
            <v>154905.84</v>
          </cell>
          <cell r="DX90">
            <v>619623.36</v>
          </cell>
          <cell r="DY90">
            <v>395870.48</v>
          </cell>
          <cell r="DZ90">
            <v>378658.72</v>
          </cell>
          <cell r="EA90">
            <v>344235.19999999995</v>
          </cell>
        </row>
        <row r="105">
          <cell r="CU105">
            <v>12528</v>
          </cell>
          <cell r="CW105">
            <v>13645.571999999998</v>
          </cell>
        </row>
        <row r="106">
          <cell r="BK106">
            <v>293433.59999999998</v>
          </cell>
        </row>
        <row r="163">
          <cell r="BQ163">
            <v>121785.16</v>
          </cell>
          <cell r="CV163">
            <v>11376</v>
          </cell>
          <cell r="CW163">
            <v>12129.395999999999</v>
          </cell>
          <cell r="CX163">
            <v>12735.867</v>
          </cell>
        </row>
        <row r="164">
          <cell r="BQ164">
            <v>43490.95</v>
          </cell>
          <cell r="CV164">
            <v>2607</v>
          </cell>
          <cell r="CW164">
            <v>2779.6540000000005</v>
          </cell>
          <cell r="CX164">
            <v>2918.6360000000004</v>
          </cell>
        </row>
        <row r="166">
          <cell r="CV166">
            <v>37920</v>
          </cell>
        </row>
        <row r="186">
          <cell r="AM186">
            <v>1066434.3999999999</v>
          </cell>
          <cell r="BQ186">
            <v>1066434.3999999999</v>
          </cell>
        </row>
        <row r="187">
          <cell r="AM187">
            <v>38253.32</v>
          </cell>
          <cell r="CU187">
            <v>7110.1279565217392</v>
          </cell>
          <cell r="CV187">
            <v>141847.98013219869</v>
          </cell>
          <cell r="CW187">
            <v>151242.13215431522</v>
          </cell>
          <cell r="CX187">
            <v>158804.23914195999</v>
          </cell>
        </row>
        <row r="188">
          <cell r="BQ188">
            <v>0</v>
          </cell>
          <cell r="CU188">
            <v>0</v>
          </cell>
          <cell r="CV188">
            <v>33448.869999999995</v>
          </cell>
          <cell r="CW188">
            <v>33448.869999999995</v>
          </cell>
          <cell r="CX188">
            <v>33448.869999999995</v>
          </cell>
          <cell r="DX188">
            <v>0</v>
          </cell>
        </row>
        <row r="190">
          <cell r="BK190">
            <v>1053465.6000000001</v>
          </cell>
          <cell r="CU190">
            <v>0</v>
          </cell>
          <cell r="CV190">
            <v>179361.6</v>
          </cell>
          <cell r="CW190">
            <v>191240.06</v>
          </cell>
          <cell r="CX190">
            <v>200802.14</v>
          </cell>
        </row>
        <row r="194">
          <cell r="BQ194">
            <v>37120</v>
          </cell>
          <cell r="CU194">
            <v>13223.999999999998</v>
          </cell>
          <cell r="DX194">
            <v>74240</v>
          </cell>
        </row>
        <row r="197">
          <cell r="BQ197">
            <v>588867.48</v>
          </cell>
          <cell r="CU197">
            <v>37822.480000000003</v>
          </cell>
          <cell r="CV197">
            <v>38573.919999999998</v>
          </cell>
          <cell r="CW197">
            <v>41203.96</v>
          </cell>
          <cell r="CX197">
            <v>43207.8</v>
          </cell>
        </row>
        <row r="198">
          <cell r="BQ198">
            <v>158730.21</v>
          </cell>
          <cell r="CU198">
            <v>45632.2</v>
          </cell>
          <cell r="CV198">
            <v>46538.8</v>
          </cell>
          <cell r="CW198">
            <v>49711.9</v>
          </cell>
          <cell r="CX198">
            <v>52129.5</v>
          </cell>
        </row>
        <row r="209">
          <cell r="AM209">
            <v>392080</v>
          </cell>
          <cell r="AN209">
            <v>400530</v>
          </cell>
          <cell r="AO209">
            <v>427050</v>
          </cell>
          <cell r="AP209">
            <v>448434.99999999994</v>
          </cell>
          <cell r="BQ209">
            <v>301600</v>
          </cell>
          <cell r="CU209">
            <v>0</v>
          </cell>
          <cell r="CV209">
            <v>70863</v>
          </cell>
          <cell r="CW209">
            <v>75555</v>
          </cell>
          <cell r="CX209">
            <v>79338.5</v>
          </cell>
        </row>
        <row r="211">
          <cell r="BQ211">
            <v>696000</v>
          </cell>
          <cell r="CU211">
            <v>0</v>
          </cell>
          <cell r="CV211">
            <v>142200</v>
          </cell>
          <cell r="CW211">
            <v>151617.47</v>
          </cell>
          <cell r="CX211">
            <v>159198.34</v>
          </cell>
        </row>
        <row r="236">
          <cell r="DX236">
            <v>27840</v>
          </cell>
          <cell r="DY236">
            <v>28440</v>
          </cell>
          <cell r="DZ236">
            <v>30323.49</v>
          </cell>
          <cell r="EA236">
            <v>31839.67</v>
          </cell>
        </row>
        <row r="237">
          <cell r="DX237">
            <v>1576045.78</v>
          </cell>
          <cell r="DY237">
            <v>1610012.28</v>
          </cell>
          <cell r="DZ237">
            <v>1716638.41</v>
          </cell>
          <cell r="EA237">
            <v>1802470.33</v>
          </cell>
        </row>
        <row r="241">
          <cell r="CU241">
            <v>55485.584225431106</v>
          </cell>
        </row>
        <row r="243">
          <cell r="BQ243">
            <v>118552</v>
          </cell>
        </row>
        <row r="246">
          <cell r="BQ246">
            <v>0</v>
          </cell>
        </row>
        <row r="247">
          <cell r="BQ247">
            <v>208800</v>
          </cell>
        </row>
        <row r="279">
          <cell r="BK279">
            <v>3248000</v>
          </cell>
          <cell r="CV279">
            <v>474000</v>
          </cell>
          <cell r="CW279">
            <v>505391.55</v>
          </cell>
          <cell r="CX279">
            <v>530661.13</v>
          </cell>
        </row>
        <row r="287">
          <cell r="BK287">
            <v>1113600</v>
          </cell>
          <cell r="CV287">
            <v>85320</v>
          </cell>
          <cell r="CW287">
            <v>90970.478999999992</v>
          </cell>
          <cell r="CX287">
            <v>95519.004000000001</v>
          </cell>
        </row>
        <row r="292">
          <cell r="BK292">
            <v>696000</v>
          </cell>
          <cell r="CV292">
            <v>106650</v>
          </cell>
          <cell r="CW292">
            <v>113713.09799999998</v>
          </cell>
          <cell r="CX292">
            <v>119398.75499999999</v>
          </cell>
        </row>
        <row r="299">
          <cell r="BK299">
            <v>9918278.4000000004</v>
          </cell>
          <cell r="CV299">
            <v>1509026.4000000001</v>
          </cell>
          <cell r="CW299">
            <v>1608964.5599999998</v>
          </cell>
          <cell r="CX299">
            <v>1689412.76</v>
          </cell>
        </row>
        <row r="300">
          <cell r="BK300">
            <v>2093568</v>
          </cell>
          <cell r="CV300">
            <v>318528</v>
          </cell>
          <cell r="CW300">
            <v>339623.13</v>
          </cell>
          <cell r="CX300">
            <v>356604.29000000004</v>
          </cell>
        </row>
        <row r="306">
          <cell r="CV306">
            <v>322573.82699999999</v>
          </cell>
          <cell r="CW306">
            <v>343936.89230000001</v>
          </cell>
          <cell r="CX306">
            <v>361133.73530000006</v>
          </cell>
        </row>
        <row r="307">
          <cell r="BK307">
            <v>69600</v>
          </cell>
        </row>
        <row r="308">
          <cell r="BK308">
            <v>120547.2</v>
          </cell>
        </row>
        <row r="309">
          <cell r="BK309">
            <v>581461.6</v>
          </cell>
        </row>
        <row r="310">
          <cell r="BK310">
            <v>232000</v>
          </cell>
        </row>
        <row r="311">
          <cell r="BK311">
            <v>348000</v>
          </cell>
        </row>
        <row r="312">
          <cell r="BK312">
            <v>696000</v>
          </cell>
        </row>
        <row r="323">
          <cell r="CU323">
            <v>13920</v>
          </cell>
          <cell r="CV323">
            <v>14220</v>
          </cell>
          <cell r="CW323">
            <v>15161.746539239999</v>
          </cell>
          <cell r="CX323">
            <v>15919.833866201998</v>
          </cell>
        </row>
        <row r="324">
          <cell r="CU324">
            <v>174000</v>
          </cell>
          <cell r="CV324">
            <v>88875</v>
          </cell>
          <cell r="CW324">
            <v>18952.183174049998</v>
          </cell>
          <cell r="CX324">
            <v>19899.792332752499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7"/>
  <sheetViews>
    <sheetView zoomScaleNormal="100" workbookViewId="0">
      <pane xSplit="2" ySplit="5" topLeftCell="C9" activePane="bottomRight" state="frozen"/>
      <selection pane="topRight" activeCell="C1" sqref="C1"/>
      <selection pane="bottomLeft" activeCell="A6" sqref="A6"/>
      <selection pane="bottomRight" activeCell="N9" sqref="N9"/>
    </sheetView>
  </sheetViews>
  <sheetFormatPr defaultRowHeight="15" x14ac:dyDescent="0.25"/>
  <cols>
    <col min="1" max="1" width="6" style="23" customWidth="1"/>
    <col min="2" max="2" width="5.5703125" style="23" customWidth="1"/>
    <col min="3" max="3" width="66.42578125" customWidth="1"/>
    <col min="4" max="4" width="12.85546875" style="41" customWidth="1"/>
    <col min="5" max="8" width="12.85546875" style="9" customWidth="1"/>
    <col min="9" max="9" width="55.140625" customWidth="1"/>
    <col min="12" max="12" width="9.140625" customWidth="1"/>
  </cols>
  <sheetData>
    <row r="1" spans="1:20" s="149" customFormat="1" ht="32.25" customHeight="1" x14ac:dyDescent="0.25">
      <c r="A1" s="73"/>
      <c r="B1" s="179" t="s">
        <v>354</v>
      </c>
      <c r="C1" s="163"/>
      <c r="D1" s="164"/>
      <c r="E1" s="164"/>
      <c r="F1" s="164"/>
      <c r="G1" s="164"/>
      <c r="H1" s="164"/>
      <c r="I1" s="165"/>
      <c r="J1" s="178"/>
      <c r="K1" s="178"/>
      <c r="L1" s="178"/>
      <c r="M1" s="178"/>
      <c r="N1" s="178"/>
      <c r="O1" s="178"/>
      <c r="P1" s="178"/>
      <c r="Q1" s="178"/>
      <c r="R1" s="178"/>
      <c r="S1" s="178"/>
      <c r="T1" s="178"/>
    </row>
    <row r="4" spans="1:20" ht="18.75" customHeight="1" x14ac:dyDescent="0.25">
      <c r="B4" s="259"/>
      <c r="C4" s="258" t="s">
        <v>263</v>
      </c>
      <c r="D4" s="258" t="s">
        <v>1</v>
      </c>
      <c r="E4" s="260" t="s">
        <v>352</v>
      </c>
      <c r="F4" s="261"/>
      <c r="G4" s="261"/>
      <c r="H4" s="261"/>
      <c r="I4" s="258" t="s">
        <v>2</v>
      </c>
    </row>
    <row r="5" spans="1:20" ht="15" customHeight="1" x14ac:dyDescent="0.25">
      <c r="B5" s="259"/>
      <c r="C5" s="258"/>
      <c r="D5" s="258"/>
      <c r="E5" s="40">
        <v>2017</v>
      </c>
      <c r="F5" s="40">
        <v>2018</v>
      </c>
      <c r="G5" s="40">
        <v>2019</v>
      </c>
      <c r="H5" s="40">
        <v>2020</v>
      </c>
      <c r="I5" s="258"/>
    </row>
    <row r="6" spans="1:20" s="2" customFormat="1" ht="15.75" x14ac:dyDescent="0.25">
      <c r="A6" s="24"/>
      <c r="B6" s="60" t="s">
        <v>143</v>
      </c>
      <c r="C6" s="262" t="s">
        <v>148</v>
      </c>
      <c r="D6" s="263"/>
      <c r="E6" s="263"/>
      <c r="F6" s="263"/>
      <c r="G6" s="263"/>
      <c r="H6" s="263"/>
      <c r="I6" s="264"/>
    </row>
    <row r="7" spans="1:20" s="2" customFormat="1" ht="15.75" customHeight="1" x14ac:dyDescent="0.25">
      <c r="A7" s="24"/>
      <c r="B7" s="256" t="s">
        <v>139</v>
      </c>
      <c r="C7" s="257"/>
      <c r="D7" s="61"/>
      <c r="E7" s="61"/>
      <c r="F7" s="61"/>
      <c r="G7" s="61"/>
      <c r="H7" s="61"/>
      <c r="I7" s="62"/>
    </row>
    <row r="8" spans="1:20" s="9" customFormat="1" ht="44.25" customHeight="1" x14ac:dyDescent="0.25">
      <c r="A8" s="36"/>
      <c r="B8" s="57" t="s">
        <v>149</v>
      </c>
      <c r="C8" s="45" t="s">
        <v>74</v>
      </c>
      <c r="D8" s="10" t="s">
        <v>76</v>
      </c>
      <c r="E8" s="55" t="s">
        <v>4</v>
      </c>
      <c r="F8" s="10" t="s">
        <v>4</v>
      </c>
      <c r="G8" s="42"/>
      <c r="H8" s="42"/>
      <c r="I8" s="43" t="s">
        <v>75</v>
      </c>
    </row>
    <row r="9" spans="1:20" ht="44.25" customHeight="1" x14ac:dyDescent="0.25">
      <c r="B9" s="57" t="s">
        <v>150</v>
      </c>
      <c r="C9" s="47" t="s">
        <v>247</v>
      </c>
      <c r="D9" s="10" t="s">
        <v>76</v>
      </c>
      <c r="E9" s="10" t="s">
        <v>4</v>
      </c>
      <c r="F9" s="42"/>
      <c r="G9" s="42"/>
      <c r="H9" s="42"/>
      <c r="I9" s="43" t="s">
        <v>8</v>
      </c>
    </row>
    <row r="10" spans="1:20" ht="44.25" customHeight="1" x14ac:dyDescent="0.25">
      <c r="B10" s="57" t="s">
        <v>151</v>
      </c>
      <c r="C10" s="47" t="s">
        <v>248</v>
      </c>
      <c r="D10" s="55" t="s">
        <v>249</v>
      </c>
      <c r="E10" s="55" t="s">
        <v>4</v>
      </c>
      <c r="F10" s="55" t="s">
        <v>4</v>
      </c>
      <c r="G10" s="42"/>
      <c r="H10" s="42"/>
      <c r="I10" s="43" t="s">
        <v>250</v>
      </c>
    </row>
    <row r="11" spans="1:20" ht="44.25" customHeight="1" x14ac:dyDescent="0.25">
      <c r="B11" s="57" t="s">
        <v>152</v>
      </c>
      <c r="C11" s="46" t="s">
        <v>9</v>
      </c>
      <c r="D11" s="5" t="s">
        <v>77</v>
      </c>
      <c r="E11" s="10" t="s">
        <v>4</v>
      </c>
      <c r="F11" s="10" t="s">
        <v>4</v>
      </c>
      <c r="G11" s="10" t="s">
        <v>4</v>
      </c>
      <c r="H11" s="10" t="s">
        <v>4</v>
      </c>
      <c r="I11" s="44" t="s">
        <v>78</v>
      </c>
    </row>
    <row r="12" spans="1:20" ht="44.25" customHeight="1" x14ac:dyDescent="0.25">
      <c r="B12" s="57" t="s">
        <v>153</v>
      </c>
      <c r="C12" s="45" t="s">
        <v>73</v>
      </c>
      <c r="D12" s="10" t="s">
        <v>79</v>
      </c>
      <c r="E12" s="55" t="s">
        <v>4</v>
      </c>
      <c r="F12" s="52" t="s">
        <v>4</v>
      </c>
      <c r="G12" s="10" t="s">
        <v>4</v>
      </c>
      <c r="H12" s="10" t="s">
        <v>4</v>
      </c>
      <c r="I12" s="43" t="s">
        <v>80</v>
      </c>
    </row>
    <row r="13" spans="1:20" s="2" customFormat="1" ht="15.75" customHeight="1" x14ac:dyDescent="0.25">
      <c r="A13" s="24"/>
      <c r="B13" s="256" t="s">
        <v>71</v>
      </c>
      <c r="C13" s="257"/>
      <c r="D13" s="63"/>
      <c r="E13" s="63"/>
      <c r="F13" s="63"/>
      <c r="G13" s="63"/>
      <c r="H13" s="63"/>
      <c r="I13" s="64"/>
    </row>
    <row r="14" spans="1:20" ht="36" customHeight="1" x14ac:dyDescent="0.25">
      <c r="B14" s="57" t="s">
        <v>154</v>
      </c>
      <c r="C14" s="47" t="s">
        <v>81</v>
      </c>
      <c r="D14" s="5" t="s">
        <v>82</v>
      </c>
      <c r="E14" s="10"/>
      <c r="F14" s="10" t="s">
        <v>4</v>
      </c>
      <c r="G14" s="10" t="s">
        <v>4</v>
      </c>
      <c r="H14" s="10" t="s">
        <v>4</v>
      </c>
      <c r="I14" s="47" t="s">
        <v>5</v>
      </c>
    </row>
    <row r="15" spans="1:20" ht="36" customHeight="1" x14ac:dyDescent="0.25">
      <c r="B15" s="57" t="s">
        <v>155</v>
      </c>
      <c r="C15" s="47" t="s">
        <v>83</v>
      </c>
      <c r="D15" s="5" t="s">
        <v>84</v>
      </c>
      <c r="E15" s="10"/>
      <c r="F15" s="10" t="s">
        <v>4</v>
      </c>
      <c r="G15" s="10" t="s">
        <v>4</v>
      </c>
      <c r="H15" s="10" t="s">
        <v>4</v>
      </c>
      <c r="I15" s="47" t="s">
        <v>104</v>
      </c>
    </row>
    <row r="16" spans="1:20" s="9" customFormat="1" ht="36" customHeight="1" x14ac:dyDescent="0.25">
      <c r="A16" s="36"/>
      <c r="B16" s="57" t="s">
        <v>156</v>
      </c>
      <c r="C16" s="45" t="s">
        <v>10</v>
      </c>
      <c r="D16" s="10" t="s">
        <v>85</v>
      </c>
      <c r="E16" s="52" t="s">
        <v>4</v>
      </c>
      <c r="F16" s="10" t="s">
        <v>4</v>
      </c>
      <c r="G16" s="10" t="s">
        <v>4</v>
      </c>
      <c r="H16" s="10" t="s">
        <v>4</v>
      </c>
      <c r="I16" s="44" t="s">
        <v>86</v>
      </c>
    </row>
    <row r="17" spans="1:9" s="9" customFormat="1" ht="36" customHeight="1" x14ac:dyDescent="0.25">
      <c r="A17" s="36"/>
      <c r="B17" s="57" t="s">
        <v>157</v>
      </c>
      <c r="C17" s="45" t="s">
        <v>87</v>
      </c>
      <c r="D17" s="10" t="s">
        <v>43</v>
      </c>
      <c r="E17" s="10" t="s">
        <v>4</v>
      </c>
      <c r="F17" s="10" t="s">
        <v>4</v>
      </c>
      <c r="G17" s="10" t="s">
        <v>4</v>
      </c>
      <c r="H17" s="10" t="s">
        <v>4</v>
      </c>
      <c r="I17" s="44" t="s">
        <v>88</v>
      </c>
    </row>
    <row r="18" spans="1:9" s="9" customFormat="1" ht="36" customHeight="1" x14ac:dyDescent="0.25">
      <c r="A18" s="36"/>
      <c r="B18" s="57" t="s">
        <v>158</v>
      </c>
      <c r="C18" s="45" t="s">
        <v>89</v>
      </c>
      <c r="D18" s="10" t="s">
        <v>133</v>
      </c>
      <c r="E18" s="10"/>
      <c r="F18" s="10" t="s">
        <v>4</v>
      </c>
      <c r="G18" s="10" t="s">
        <v>4</v>
      </c>
      <c r="H18" s="10" t="s">
        <v>4</v>
      </c>
      <c r="I18" s="44" t="s">
        <v>90</v>
      </c>
    </row>
    <row r="19" spans="1:9" s="2" customFormat="1" ht="15.75" customHeight="1" x14ac:dyDescent="0.25">
      <c r="A19" s="24"/>
      <c r="B19" s="256" t="s">
        <v>142</v>
      </c>
      <c r="C19" s="257"/>
      <c r="D19" s="63"/>
      <c r="E19" s="63"/>
      <c r="F19" s="63"/>
      <c r="G19" s="63"/>
      <c r="H19" s="63"/>
      <c r="I19" s="64"/>
    </row>
    <row r="20" spans="1:9" ht="54" customHeight="1" x14ac:dyDescent="0.25">
      <c r="B20" s="57" t="s">
        <v>159</v>
      </c>
      <c r="C20" s="47" t="s">
        <v>251</v>
      </c>
      <c r="D20" s="5" t="s">
        <v>99</v>
      </c>
      <c r="E20" s="55" t="s">
        <v>4</v>
      </c>
      <c r="F20" s="10" t="s">
        <v>4</v>
      </c>
      <c r="G20" s="10" t="s">
        <v>4</v>
      </c>
      <c r="H20" s="10" t="s">
        <v>4</v>
      </c>
      <c r="I20" s="43" t="s">
        <v>97</v>
      </c>
    </row>
    <row r="21" spans="1:9" ht="51" x14ac:dyDescent="0.25">
      <c r="B21" s="57" t="s">
        <v>191</v>
      </c>
      <c r="C21" s="102" t="s">
        <v>261</v>
      </c>
      <c r="D21" s="5" t="s">
        <v>3</v>
      </c>
      <c r="E21" s="10" t="s">
        <v>4</v>
      </c>
      <c r="F21" s="10" t="s">
        <v>4</v>
      </c>
      <c r="G21" s="10" t="s">
        <v>4</v>
      </c>
      <c r="H21" s="10" t="s">
        <v>4</v>
      </c>
      <c r="I21" s="43" t="s">
        <v>100</v>
      </c>
    </row>
    <row r="22" spans="1:9" ht="31.5" customHeight="1" x14ac:dyDescent="0.25">
      <c r="B22" s="57" t="s">
        <v>192</v>
      </c>
      <c r="C22" s="102" t="s">
        <v>101</v>
      </c>
      <c r="D22" s="5" t="s">
        <v>43</v>
      </c>
      <c r="E22" s="10" t="s">
        <v>4</v>
      </c>
      <c r="F22" s="10" t="s">
        <v>4</v>
      </c>
      <c r="G22" s="10" t="s">
        <v>4</v>
      </c>
      <c r="H22" s="10" t="s">
        <v>4</v>
      </c>
      <c r="I22" s="43" t="s">
        <v>102</v>
      </c>
    </row>
    <row r="23" spans="1:9" s="9" customFormat="1" ht="39" customHeight="1" x14ac:dyDescent="0.25">
      <c r="A23" s="36"/>
      <c r="B23" s="57" t="s">
        <v>160</v>
      </c>
      <c r="C23" s="44" t="s">
        <v>103</v>
      </c>
      <c r="D23" s="5" t="s">
        <v>134</v>
      </c>
      <c r="E23" s="55" t="s">
        <v>4</v>
      </c>
      <c r="F23" s="10" t="s">
        <v>4</v>
      </c>
      <c r="G23" s="10" t="s">
        <v>4</v>
      </c>
      <c r="H23" s="10" t="s">
        <v>4</v>
      </c>
      <c r="I23" s="45" t="s">
        <v>105</v>
      </c>
    </row>
    <row r="24" spans="1:9" s="2" customFormat="1" ht="15.75" customHeight="1" x14ac:dyDescent="0.25">
      <c r="A24" s="24"/>
      <c r="B24" s="256" t="s">
        <v>141</v>
      </c>
      <c r="C24" s="257"/>
      <c r="D24" s="63"/>
      <c r="E24" s="63"/>
      <c r="F24" s="63"/>
      <c r="G24" s="63"/>
      <c r="H24" s="63"/>
      <c r="I24" s="64"/>
    </row>
    <row r="25" spans="1:9" ht="36" customHeight="1" x14ac:dyDescent="0.25">
      <c r="B25" s="57" t="s">
        <v>161</v>
      </c>
      <c r="C25" s="3" t="s">
        <v>140</v>
      </c>
      <c r="D25" s="5" t="s">
        <v>91</v>
      </c>
      <c r="E25" s="52" t="s">
        <v>4</v>
      </c>
      <c r="F25" s="52" t="s">
        <v>4</v>
      </c>
      <c r="G25" s="52" t="s">
        <v>4</v>
      </c>
      <c r="H25" s="52" t="s">
        <v>4</v>
      </c>
      <c r="I25" s="43" t="s">
        <v>11</v>
      </c>
    </row>
    <row r="26" spans="1:9" ht="36" customHeight="1" x14ac:dyDescent="0.25">
      <c r="B26" s="57" t="s">
        <v>162</v>
      </c>
      <c r="C26" s="4" t="s">
        <v>12</v>
      </c>
      <c r="D26" s="10" t="s">
        <v>94</v>
      </c>
      <c r="E26" s="10" t="s">
        <v>4</v>
      </c>
      <c r="F26" s="10" t="s">
        <v>4</v>
      </c>
      <c r="G26" s="10" t="s">
        <v>4</v>
      </c>
      <c r="H26" s="10" t="s">
        <v>4</v>
      </c>
      <c r="I26" s="48" t="s">
        <v>252</v>
      </c>
    </row>
    <row r="27" spans="1:9" ht="36" customHeight="1" x14ac:dyDescent="0.25">
      <c r="B27" s="57" t="s">
        <v>163</v>
      </c>
      <c r="C27" s="4" t="s">
        <v>92</v>
      </c>
      <c r="D27" s="5" t="s">
        <v>93</v>
      </c>
      <c r="E27" s="10" t="s">
        <v>4</v>
      </c>
      <c r="F27" s="10" t="s">
        <v>4</v>
      </c>
      <c r="G27" s="10"/>
      <c r="H27" s="10"/>
      <c r="I27" s="47" t="s">
        <v>96</v>
      </c>
    </row>
    <row r="28" spans="1:9" ht="36" customHeight="1" x14ac:dyDescent="0.25">
      <c r="B28" s="57" t="s">
        <v>164</v>
      </c>
      <c r="C28" s="3" t="s">
        <v>95</v>
      </c>
      <c r="D28" s="5" t="s">
        <v>94</v>
      </c>
      <c r="E28" s="10"/>
      <c r="F28" s="10" t="s">
        <v>4</v>
      </c>
      <c r="G28" s="10" t="s">
        <v>4</v>
      </c>
      <c r="H28" s="10" t="s">
        <v>4</v>
      </c>
      <c r="I28" s="43" t="s">
        <v>97</v>
      </c>
    </row>
    <row r="29" spans="1:9" ht="36" customHeight="1" x14ac:dyDescent="0.25">
      <c r="B29" s="57" t="s">
        <v>165</v>
      </c>
      <c r="C29" s="44" t="s">
        <v>17</v>
      </c>
      <c r="D29" s="5" t="s">
        <v>94</v>
      </c>
      <c r="E29" s="10"/>
      <c r="F29" s="10" t="s">
        <v>4</v>
      </c>
      <c r="G29" s="10"/>
      <c r="H29" s="10" t="s">
        <v>4</v>
      </c>
      <c r="I29" s="43" t="s">
        <v>98</v>
      </c>
    </row>
    <row r="30" spans="1:9" s="2" customFormat="1" ht="15.75" customHeight="1" x14ac:dyDescent="0.25">
      <c r="A30" s="24"/>
      <c r="B30" s="256" t="s">
        <v>38</v>
      </c>
      <c r="C30" s="257"/>
      <c r="D30" s="63"/>
      <c r="E30" s="63"/>
      <c r="F30" s="63"/>
      <c r="G30" s="63"/>
      <c r="H30" s="63"/>
      <c r="I30" s="64"/>
    </row>
    <row r="31" spans="1:9" ht="36" customHeight="1" x14ac:dyDescent="0.25">
      <c r="B31" s="57" t="s">
        <v>353</v>
      </c>
      <c r="C31" s="1" t="s">
        <v>106</v>
      </c>
      <c r="D31" s="5" t="s">
        <v>107</v>
      </c>
      <c r="E31" s="52" t="s">
        <v>4</v>
      </c>
      <c r="F31" s="10" t="s">
        <v>4</v>
      </c>
      <c r="G31" s="10" t="s">
        <v>4</v>
      </c>
      <c r="H31" s="10" t="s">
        <v>4</v>
      </c>
      <c r="I31" s="43" t="s">
        <v>108</v>
      </c>
    </row>
    <row r="32" spans="1:9" ht="36" customHeight="1" x14ac:dyDescent="0.25">
      <c r="B32" s="57" t="s">
        <v>166</v>
      </c>
      <c r="C32" s="1" t="s">
        <v>110</v>
      </c>
      <c r="D32" s="5" t="s">
        <v>109</v>
      </c>
      <c r="E32" s="10" t="s">
        <v>4</v>
      </c>
      <c r="F32" s="10" t="s">
        <v>4</v>
      </c>
      <c r="G32" s="10" t="s">
        <v>4</v>
      </c>
      <c r="H32" s="10" t="s">
        <v>4</v>
      </c>
      <c r="I32" s="47" t="s">
        <v>111</v>
      </c>
    </row>
    <row r="33" spans="1:9" ht="36" customHeight="1" x14ac:dyDescent="0.25">
      <c r="B33" s="57" t="s">
        <v>167</v>
      </c>
      <c r="C33" s="1" t="s">
        <v>253</v>
      </c>
      <c r="D33" s="5" t="s">
        <v>112</v>
      </c>
      <c r="E33" s="10"/>
      <c r="F33" s="10" t="s">
        <v>4</v>
      </c>
      <c r="G33" s="10" t="s">
        <v>4</v>
      </c>
      <c r="H33" s="10"/>
      <c r="I33" s="47" t="s">
        <v>254</v>
      </c>
    </row>
    <row r="34" spans="1:9" ht="36" customHeight="1" x14ac:dyDescent="0.25">
      <c r="B34" s="57" t="s">
        <v>168</v>
      </c>
      <c r="C34" s="1" t="s">
        <v>6</v>
      </c>
      <c r="D34" s="5" t="s">
        <v>112</v>
      </c>
      <c r="E34" s="52" t="s">
        <v>4</v>
      </c>
      <c r="F34" s="10" t="s">
        <v>4</v>
      </c>
      <c r="G34" s="10" t="s">
        <v>4</v>
      </c>
      <c r="H34" s="10"/>
      <c r="I34" s="47" t="s">
        <v>113</v>
      </c>
    </row>
    <row r="35" spans="1:9" s="2" customFormat="1" ht="15.75" x14ac:dyDescent="0.25">
      <c r="A35" s="24"/>
      <c r="B35" s="58" t="s">
        <v>144</v>
      </c>
      <c r="C35" s="253" t="s">
        <v>170</v>
      </c>
      <c r="D35" s="254"/>
      <c r="E35" s="254"/>
      <c r="F35" s="254"/>
      <c r="G35" s="254"/>
      <c r="H35" s="254"/>
      <c r="I35" s="255"/>
    </row>
    <row r="36" spans="1:9" s="2" customFormat="1" ht="15.75" customHeight="1" x14ac:dyDescent="0.25">
      <c r="A36" s="24"/>
      <c r="B36" s="256" t="s">
        <v>62</v>
      </c>
      <c r="C36" s="257"/>
      <c r="D36" s="63"/>
      <c r="E36" s="63"/>
      <c r="F36" s="63"/>
      <c r="G36" s="63"/>
      <c r="H36" s="63"/>
      <c r="I36" s="64"/>
    </row>
    <row r="37" spans="1:9" s="9" customFormat="1" ht="36" customHeight="1" x14ac:dyDescent="0.25">
      <c r="A37" s="36"/>
      <c r="B37" s="57" t="s">
        <v>171</v>
      </c>
      <c r="C37" s="44" t="s">
        <v>15</v>
      </c>
      <c r="D37" s="8" t="s">
        <v>3</v>
      </c>
      <c r="E37" s="10" t="s">
        <v>4</v>
      </c>
      <c r="F37" s="10" t="s">
        <v>4</v>
      </c>
      <c r="G37" s="10" t="s">
        <v>4</v>
      </c>
      <c r="H37" s="10" t="s">
        <v>4</v>
      </c>
      <c r="I37" s="45" t="s">
        <v>114</v>
      </c>
    </row>
    <row r="38" spans="1:9" s="9" customFormat="1" ht="36" customHeight="1" x14ac:dyDescent="0.25">
      <c r="A38" s="36"/>
      <c r="B38" s="57" t="s">
        <v>172</v>
      </c>
      <c r="C38" s="44" t="s">
        <v>16</v>
      </c>
      <c r="D38" s="8" t="s">
        <v>116</v>
      </c>
      <c r="E38" s="10" t="s">
        <v>4</v>
      </c>
      <c r="F38" s="10" t="s">
        <v>4</v>
      </c>
      <c r="G38" s="10" t="s">
        <v>4</v>
      </c>
      <c r="H38" s="10" t="s">
        <v>4</v>
      </c>
      <c r="I38" s="45" t="s">
        <v>115</v>
      </c>
    </row>
    <row r="39" spans="1:9" s="9" customFormat="1" ht="36" customHeight="1" x14ac:dyDescent="0.25">
      <c r="A39" s="36"/>
      <c r="B39" s="57" t="s">
        <v>173</v>
      </c>
      <c r="C39" s="44" t="s">
        <v>255</v>
      </c>
      <c r="D39" s="10" t="s">
        <v>94</v>
      </c>
      <c r="E39" s="10" t="s">
        <v>4</v>
      </c>
      <c r="F39" s="10" t="s">
        <v>4</v>
      </c>
      <c r="G39" s="10" t="s">
        <v>4</v>
      </c>
      <c r="H39" s="10" t="s">
        <v>4</v>
      </c>
      <c r="I39" s="45" t="s">
        <v>256</v>
      </c>
    </row>
    <row r="40" spans="1:9" s="9" customFormat="1" ht="36" customHeight="1" x14ac:dyDescent="0.25">
      <c r="A40" s="36"/>
      <c r="B40" s="57" t="s">
        <v>207</v>
      </c>
      <c r="C40" s="44" t="s">
        <v>118</v>
      </c>
      <c r="D40" s="5" t="s">
        <v>119</v>
      </c>
      <c r="E40" s="10" t="s">
        <v>4</v>
      </c>
      <c r="F40" s="10" t="s">
        <v>4</v>
      </c>
      <c r="G40" s="10"/>
      <c r="H40" s="10"/>
      <c r="I40" s="45" t="s">
        <v>120</v>
      </c>
    </row>
    <row r="41" spans="1:9" s="9" customFormat="1" ht="36" customHeight="1" x14ac:dyDescent="0.25">
      <c r="A41" s="36"/>
      <c r="B41" s="57" t="s">
        <v>208</v>
      </c>
      <c r="C41" s="45" t="s">
        <v>70</v>
      </c>
      <c r="D41" s="10" t="s">
        <v>135</v>
      </c>
      <c r="E41" s="55" t="s">
        <v>4</v>
      </c>
      <c r="F41" s="10" t="s">
        <v>4</v>
      </c>
      <c r="G41" s="10" t="s">
        <v>4</v>
      </c>
      <c r="H41" s="10" t="s">
        <v>4</v>
      </c>
      <c r="I41" s="44" t="s">
        <v>257</v>
      </c>
    </row>
    <row r="42" spans="1:9" s="2" customFormat="1" ht="15.75" x14ac:dyDescent="0.25">
      <c r="A42" s="24"/>
      <c r="B42" s="58" t="s">
        <v>147</v>
      </c>
      <c r="C42" s="253" t="s">
        <v>174</v>
      </c>
      <c r="D42" s="254"/>
      <c r="E42" s="254"/>
      <c r="F42" s="254"/>
      <c r="G42" s="254"/>
      <c r="H42" s="254"/>
      <c r="I42" s="255"/>
    </row>
    <row r="43" spans="1:9" s="2" customFormat="1" ht="15.75" customHeight="1" x14ac:dyDescent="0.25">
      <c r="A43" s="24"/>
      <c r="B43" s="256" t="s">
        <v>129</v>
      </c>
      <c r="C43" s="257"/>
      <c r="D43" s="63"/>
      <c r="E43" s="63"/>
      <c r="F43" s="63"/>
      <c r="G43" s="63"/>
      <c r="H43" s="63"/>
      <c r="I43" s="64"/>
    </row>
    <row r="44" spans="1:9" ht="36" customHeight="1" x14ac:dyDescent="0.25">
      <c r="B44" s="57" t="s">
        <v>175</v>
      </c>
      <c r="C44" s="43" t="s">
        <v>122</v>
      </c>
      <c r="D44" s="55" t="s">
        <v>136</v>
      </c>
      <c r="E44" s="55" t="s">
        <v>4</v>
      </c>
      <c r="F44" s="55" t="s">
        <v>4</v>
      </c>
      <c r="G44" s="55" t="s">
        <v>4</v>
      </c>
      <c r="H44" s="55" t="s">
        <v>4</v>
      </c>
      <c r="I44" s="45" t="s">
        <v>123</v>
      </c>
    </row>
    <row r="45" spans="1:9" ht="42" customHeight="1" x14ac:dyDescent="0.25">
      <c r="B45" s="57" t="s">
        <v>176</v>
      </c>
      <c r="C45" s="43" t="s">
        <v>258</v>
      </c>
      <c r="D45" s="55" t="s">
        <v>121</v>
      </c>
      <c r="E45" s="55" t="s">
        <v>4</v>
      </c>
      <c r="F45" s="55" t="s">
        <v>4</v>
      </c>
      <c r="G45" s="55" t="s">
        <v>4</v>
      </c>
      <c r="H45" s="55" t="s">
        <v>4</v>
      </c>
      <c r="I45" s="1" t="s">
        <v>259</v>
      </c>
    </row>
    <row r="46" spans="1:9" ht="42" customHeight="1" x14ac:dyDescent="0.25">
      <c r="B46" s="57" t="s">
        <v>177</v>
      </c>
      <c r="C46" s="47" t="s">
        <v>124</v>
      </c>
      <c r="D46" s="55" t="s">
        <v>121</v>
      </c>
      <c r="E46" s="55" t="s">
        <v>4</v>
      </c>
      <c r="F46" s="55" t="s">
        <v>4</v>
      </c>
      <c r="G46" s="55" t="s">
        <v>4</v>
      </c>
      <c r="H46" s="55" t="s">
        <v>4</v>
      </c>
      <c r="I46" s="1" t="s">
        <v>125</v>
      </c>
    </row>
    <row r="47" spans="1:9" s="9" customFormat="1" ht="41.25" customHeight="1" x14ac:dyDescent="0.25">
      <c r="A47" s="36"/>
      <c r="B47" s="57" t="s">
        <v>178</v>
      </c>
      <c r="C47" s="45" t="s">
        <v>260</v>
      </c>
      <c r="D47" s="55" t="s">
        <v>126</v>
      </c>
      <c r="E47" s="55" t="s">
        <v>4</v>
      </c>
      <c r="F47" s="55" t="s">
        <v>4</v>
      </c>
      <c r="G47" s="55" t="s">
        <v>4</v>
      </c>
      <c r="H47" s="55" t="s">
        <v>4</v>
      </c>
      <c r="I47" s="4" t="s">
        <v>127</v>
      </c>
    </row>
  </sheetData>
  <mergeCells count="15">
    <mergeCell ref="B7:C7"/>
    <mergeCell ref="B13:C13"/>
    <mergeCell ref="B30:C30"/>
    <mergeCell ref="I4:I5"/>
    <mergeCell ref="B4:B5"/>
    <mergeCell ref="C4:C5"/>
    <mergeCell ref="D4:D5"/>
    <mergeCell ref="E4:H4"/>
    <mergeCell ref="C6:I6"/>
    <mergeCell ref="C42:I42"/>
    <mergeCell ref="B19:C19"/>
    <mergeCell ref="B24:C24"/>
    <mergeCell ref="B36:C36"/>
    <mergeCell ref="B43:C43"/>
    <mergeCell ref="C35:I35"/>
  </mergeCells>
  <pageMargins left="0.19685039370078741" right="0.23622047244094491" top="0.39370078740157483" bottom="0.47244094488188981" header="0.31496062992125984" footer="0.31496062992125984"/>
  <pageSetup paperSize="256"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view="pageBreakPreview" zoomScale="60" zoomScaleNormal="100" workbookViewId="0">
      <pane xSplit="2" ySplit="6" topLeftCell="C37" activePane="bottomRight" state="frozen"/>
      <selection pane="topRight" activeCell="C1" sqref="C1"/>
      <selection pane="bottomLeft" activeCell="A6" sqref="A6"/>
      <selection pane="bottomRight" activeCell="M43" sqref="M43"/>
    </sheetView>
  </sheetViews>
  <sheetFormatPr defaultRowHeight="15" x14ac:dyDescent="0.25"/>
  <cols>
    <col min="1" max="1" width="6" style="23" customWidth="1"/>
    <col min="2" max="2" width="5.5703125" style="23" customWidth="1"/>
    <col min="3" max="3" width="66.42578125" customWidth="1"/>
    <col min="4" max="4" width="14.140625" style="41" customWidth="1"/>
    <col min="5" max="8" width="12.85546875" style="9" customWidth="1"/>
    <col min="9" max="9" width="55.140625" customWidth="1"/>
  </cols>
  <sheetData>
    <row r="1" spans="1:20" s="171" customFormat="1" ht="32.25" customHeight="1" x14ac:dyDescent="0.25">
      <c r="A1" s="73"/>
      <c r="B1" s="179" t="s">
        <v>355</v>
      </c>
      <c r="C1" s="163"/>
      <c r="D1" s="164"/>
      <c r="E1" s="164"/>
      <c r="F1" s="164"/>
      <c r="G1" s="164"/>
      <c r="H1" s="164"/>
      <c r="I1" s="165"/>
      <c r="J1" s="178"/>
      <c r="K1" s="178"/>
      <c r="L1" s="178"/>
      <c r="M1" s="178"/>
      <c r="N1" s="178"/>
      <c r="O1" s="178"/>
      <c r="P1" s="178"/>
      <c r="Q1" s="178"/>
      <c r="R1" s="178"/>
      <c r="S1" s="178"/>
      <c r="T1" s="178"/>
    </row>
    <row r="4" spans="1:20" ht="27" customHeight="1" x14ac:dyDescent="0.25">
      <c r="B4" s="259"/>
      <c r="C4" s="258" t="s">
        <v>0</v>
      </c>
      <c r="D4" s="258" t="s">
        <v>1</v>
      </c>
      <c r="E4" s="260" t="s">
        <v>46</v>
      </c>
      <c r="F4" s="261"/>
      <c r="G4" s="261"/>
      <c r="H4" s="261"/>
      <c r="I4" s="258" t="s">
        <v>2</v>
      </c>
    </row>
    <row r="5" spans="1:20" ht="15" customHeight="1" x14ac:dyDescent="0.25">
      <c r="B5" s="259"/>
      <c r="C5" s="258"/>
      <c r="D5" s="258"/>
      <c r="E5" s="56">
        <v>2017</v>
      </c>
      <c r="F5" s="56">
        <v>2018</v>
      </c>
      <c r="G5" s="56">
        <v>2019</v>
      </c>
      <c r="H5" s="56">
        <v>2020</v>
      </c>
      <c r="I5" s="258"/>
    </row>
    <row r="6" spans="1:20" ht="15" customHeight="1" x14ac:dyDescent="0.25">
      <c r="B6" s="259"/>
      <c r="C6" s="258"/>
      <c r="D6" s="258"/>
      <c r="E6" s="7" t="s">
        <v>41</v>
      </c>
      <c r="F6" s="7" t="s">
        <v>41</v>
      </c>
      <c r="G6" s="7" t="s">
        <v>41</v>
      </c>
      <c r="H6" s="7" t="s">
        <v>41</v>
      </c>
      <c r="I6" s="258"/>
    </row>
    <row r="7" spans="1:20" s="2" customFormat="1" ht="15.75" x14ac:dyDescent="0.25">
      <c r="A7" s="24"/>
      <c r="B7" s="60" t="s">
        <v>143</v>
      </c>
      <c r="C7" s="262" t="s">
        <v>148</v>
      </c>
      <c r="D7" s="263"/>
      <c r="E7" s="263"/>
      <c r="F7" s="263"/>
      <c r="G7" s="263"/>
      <c r="H7" s="263"/>
      <c r="I7" s="264"/>
    </row>
    <row r="8" spans="1:20" s="2" customFormat="1" ht="15.75" customHeight="1" x14ac:dyDescent="0.25">
      <c r="A8" s="24"/>
      <c r="B8" s="256" t="s">
        <v>139</v>
      </c>
      <c r="C8" s="257"/>
      <c r="D8" s="61"/>
      <c r="E8" s="61"/>
      <c r="F8" s="61"/>
      <c r="G8" s="61"/>
      <c r="H8" s="61"/>
      <c r="I8" s="62"/>
    </row>
    <row r="9" spans="1:20" s="9" customFormat="1" ht="44.25" customHeight="1" x14ac:dyDescent="0.25">
      <c r="A9" s="36"/>
      <c r="B9" s="57" t="s">
        <v>149</v>
      </c>
      <c r="C9" s="145" t="s">
        <v>265</v>
      </c>
      <c r="D9" s="160" t="s">
        <v>281</v>
      </c>
      <c r="E9" s="161"/>
      <c r="F9" s="154" t="s">
        <v>266</v>
      </c>
      <c r="G9" s="161"/>
      <c r="H9" s="161"/>
      <c r="I9" s="146" t="s">
        <v>267</v>
      </c>
    </row>
    <row r="10" spans="1:20" ht="44.25" customHeight="1" x14ac:dyDescent="0.25">
      <c r="B10" s="57" t="s">
        <v>150</v>
      </c>
      <c r="C10" s="147" t="s">
        <v>268</v>
      </c>
      <c r="D10" s="160" t="s">
        <v>281</v>
      </c>
      <c r="E10" s="162"/>
      <c r="F10" s="154" t="s">
        <v>266</v>
      </c>
      <c r="G10" s="161"/>
      <c r="H10" s="161"/>
      <c r="I10" s="155" t="s">
        <v>269</v>
      </c>
    </row>
    <row r="11" spans="1:20" ht="44.25" customHeight="1" x14ac:dyDescent="0.25">
      <c r="B11" s="57" t="s">
        <v>151</v>
      </c>
      <c r="C11" s="145" t="s">
        <v>349</v>
      </c>
      <c r="D11" s="160" t="s">
        <v>270</v>
      </c>
      <c r="E11" s="154" t="s">
        <v>266</v>
      </c>
      <c r="F11" s="154"/>
      <c r="G11" s="154"/>
      <c r="H11" s="154"/>
      <c r="I11" s="152" t="s">
        <v>271</v>
      </c>
    </row>
    <row r="12" spans="1:20" ht="44.25" customHeight="1" x14ac:dyDescent="0.25">
      <c r="B12" s="57" t="s">
        <v>152</v>
      </c>
      <c r="C12" s="145" t="s">
        <v>350</v>
      </c>
      <c r="D12" s="157" t="s">
        <v>272</v>
      </c>
      <c r="E12" s="154" t="s">
        <v>266</v>
      </c>
      <c r="F12" s="154"/>
      <c r="G12" s="154"/>
      <c r="H12" s="154"/>
      <c r="I12" s="152" t="s">
        <v>351</v>
      </c>
    </row>
    <row r="13" spans="1:20" ht="63.75" x14ac:dyDescent="0.25">
      <c r="B13" s="57" t="s">
        <v>153</v>
      </c>
      <c r="C13" s="147" t="s">
        <v>273</v>
      </c>
      <c r="D13" s="157" t="s">
        <v>272</v>
      </c>
      <c r="E13" s="154" t="s">
        <v>266</v>
      </c>
      <c r="F13" s="154"/>
      <c r="G13" s="154"/>
      <c r="H13" s="154"/>
      <c r="I13" s="152" t="s">
        <v>274</v>
      </c>
    </row>
    <row r="14" spans="1:20" s="149" customFormat="1" ht="51" x14ac:dyDescent="0.25">
      <c r="A14" s="150"/>
      <c r="B14" s="57" t="s">
        <v>154</v>
      </c>
      <c r="C14" s="4" t="s">
        <v>275</v>
      </c>
      <c r="D14" s="157" t="s">
        <v>276</v>
      </c>
      <c r="E14" s="154" t="s">
        <v>266</v>
      </c>
      <c r="F14" s="154"/>
      <c r="G14" s="154"/>
      <c r="H14" s="154"/>
      <c r="I14" s="152" t="s">
        <v>277</v>
      </c>
    </row>
    <row r="15" spans="1:20" s="149" customFormat="1" ht="25.5" x14ac:dyDescent="0.25">
      <c r="A15" s="150"/>
      <c r="B15" s="57" t="s">
        <v>155</v>
      </c>
      <c r="C15" s="168" t="s">
        <v>278</v>
      </c>
      <c r="D15" s="157" t="s">
        <v>276</v>
      </c>
      <c r="E15" s="154"/>
      <c r="F15" s="154" t="s">
        <v>266</v>
      </c>
      <c r="G15" s="154"/>
      <c r="H15" s="154"/>
      <c r="I15" s="152" t="s">
        <v>279</v>
      </c>
    </row>
    <row r="16" spans="1:20" s="149" customFormat="1" ht="25.5" x14ac:dyDescent="0.25">
      <c r="A16" s="150"/>
      <c r="B16" s="57" t="s">
        <v>156</v>
      </c>
      <c r="C16" s="168" t="s">
        <v>280</v>
      </c>
      <c r="D16" s="157" t="s">
        <v>281</v>
      </c>
      <c r="E16" s="154" t="s">
        <v>266</v>
      </c>
      <c r="F16" s="154"/>
      <c r="G16" s="154"/>
      <c r="H16" s="154"/>
      <c r="I16" s="152" t="s">
        <v>282</v>
      </c>
    </row>
    <row r="17" spans="1:9" s="149" customFormat="1" ht="38.25" x14ac:dyDescent="0.25">
      <c r="A17" s="150"/>
      <c r="B17" s="57" t="s">
        <v>157</v>
      </c>
      <c r="C17" s="147" t="s">
        <v>283</v>
      </c>
      <c r="D17" s="157" t="s">
        <v>284</v>
      </c>
      <c r="E17" s="154" t="s">
        <v>266</v>
      </c>
      <c r="F17" s="154"/>
      <c r="G17" s="154"/>
      <c r="H17" s="154"/>
      <c r="I17" s="152" t="s">
        <v>282</v>
      </c>
    </row>
    <row r="18" spans="1:9" s="149" customFormat="1" ht="38.25" x14ac:dyDescent="0.25">
      <c r="A18" s="150"/>
      <c r="B18" s="57" t="s">
        <v>158</v>
      </c>
      <c r="C18" s="147" t="s">
        <v>285</v>
      </c>
      <c r="D18" s="157" t="s">
        <v>276</v>
      </c>
      <c r="E18" s="154"/>
      <c r="F18" s="154" t="s">
        <v>266</v>
      </c>
      <c r="G18" s="154"/>
      <c r="H18" s="154"/>
      <c r="I18" s="152" t="s">
        <v>282</v>
      </c>
    </row>
    <row r="19" spans="1:9" s="149" customFormat="1" ht="38.25" x14ac:dyDescent="0.25">
      <c r="A19" s="150"/>
      <c r="B19" s="57" t="s">
        <v>159</v>
      </c>
      <c r="C19" s="147" t="s">
        <v>286</v>
      </c>
      <c r="D19" s="157" t="s">
        <v>287</v>
      </c>
      <c r="E19" s="154"/>
      <c r="F19" s="154" t="s">
        <v>266</v>
      </c>
      <c r="G19" s="154"/>
      <c r="H19" s="154"/>
      <c r="I19" s="152" t="s">
        <v>282</v>
      </c>
    </row>
    <row r="20" spans="1:9" s="149" customFormat="1" ht="38.25" x14ac:dyDescent="0.25">
      <c r="A20" s="150"/>
      <c r="B20" s="57" t="s">
        <v>160</v>
      </c>
      <c r="C20" s="153" t="s">
        <v>288</v>
      </c>
      <c r="D20" s="157" t="s">
        <v>272</v>
      </c>
      <c r="E20" s="154"/>
      <c r="F20" s="154" t="s">
        <v>266</v>
      </c>
      <c r="G20" s="154"/>
      <c r="H20" s="154"/>
      <c r="I20" s="152" t="s">
        <v>289</v>
      </c>
    </row>
    <row r="21" spans="1:9" s="149" customFormat="1" ht="25.5" x14ac:dyDescent="0.25">
      <c r="A21" s="150"/>
      <c r="B21" s="57" t="s">
        <v>161</v>
      </c>
      <c r="C21" s="168" t="s">
        <v>290</v>
      </c>
      <c r="D21" s="154" t="s">
        <v>281</v>
      </c>
      <c r="E21" s="154" t="s">
        <v>266</v>
      </c>
      <c r="F21" s="154"/>
      <c r="G21" s="154"/>
      <c r="H21" s="154"/>
      <c r="I21" s="152" t="s">
        <v>291</v>
      </c>
    </row>
    <row r="22" spans="1:9" s="149" customFormat="1" ht="25.5" x14ac:dyDescent="0.25">
      <c r="A22" s="150"/>
      <c r="B22" s="57" t="s">
        <v>162</v>
      </c>
      <c r="C22" s="145" t="s">
        <v>292</v>
      </c>
      <c r="D22" s="154" t="s">
        <v>281</v>
      </c>
      <c r="E22" s="154" t="s">
        <v>266</v>
      </c>
      <c r="F22" s="148"/>
      <c r="G22" s="148"/>
      <c r="H22" s="148"/>
      <c r="I22" s="159" t="s">
        <v>293</v>
      </c>
    </row>
    <row r="23" spans="1:9" s="149" customFormat="1" ht="51" x14ac:dyDescent="0.25">
      <c r="A23" s="150"/>
      <c r="B23" s="57" t="s">
        <v>163</v>
      </c>
      <c r="C23" s="145" t="s">
        <v>294</v>
      </c>
      <c r="D23" s="154" t="s">
        <v>295</v>
      </c>
      <c r="E23" s="154" t="s">
        <v>266</v>
      </c>
      <c r="F23" s="154" t="s">
        <v>266</v>
      </c>
      <c r="G23" s="154" t="s">
        <v>266</v>
      </c>
      <c r="H23" s="148"/>
      <c r="I23" s="158" t="s">
        <v>296</v>
      </c>
    </row>
    <row r="24" spans="1:9" s="149" customFormat="1" ht="38.25" x14ac:dyDescent="0.25">
      <c r="A24" s="150"/>
      <c r="B24" s="57" t="s">
        <v>164</v>
      </c>
      <c r="C24" s="169" t="s">
        <v>297</v>
      </c>
      <c r="D24" s="170" t="s">
        <v>298</v>
      </c>
      <c r="E24" s="154" t="s">
        <v>266</v>
      </c>
      <c r="F24" s="154" t="s">
        <v>266</v>
      </c>
      <c r="G24" s="148"/>
      <c r="H24" s="148"/>
      <c r="I24" s="158" t="s">
        <v>296</v>
      </c>
    </row>
    <row r="25" spans="1:9" s="2" customFormat="1" ht="15.75" customHeight="1" x14ac:dyDescent="0.25">
      <c r="A25" s="24"/>
      <c r="B25" s="256" t="s">
        <v>71</v>
      </c>
      <c r="C25" s="257"/>
      <c r="D25" s="63"/>
      <c r="E25" s="63"/>
      <c r="F25" s="63"/>
      <c r="G25" s="63"/>
      <c r="H25" s="63"/>
      <c r="I25" s="64"/>
    </row>
    <row r="26" spans="1:9" ht="40.5" customHeight="1" x14ac:dyDescent="0.25">
      <c r="B26" s="57" t="s">
        <v>165</v>
      </c>
      <c r="C26" s="145" t="s">
        <v>299</v>
      </c>
      <c r="D26" s="176" t="s">
        <v>284</v>
      </c>
      <c r="E26" s="174" t="s">
        <v>266</v>
      </c>
      <c r="F26" s="174" t="s">
        <v>266</v>
      </c>
      <c r="G26" s="174"/>
      <c r="H26" s="174"/>
      <c r="I26" s="177" t="s">
        <v>296</v>
      </c>
    </row>
    <row r="27" spans="1:9" ht="36" customHeight="1" x14ac:dyDescent="0.25">
      <c r="B27" s="57" t="s">
        <v>353</v>
      </c>
      <c r="C27" s="177" t="s">
        <v>300</v>
      </c>
      <c r="D27" s="176" t="s">
        <v>284</v>
      </c>
      <c r="E27" s="174"/>
      <c r="F27" s="174" t="s">
        <v>266</v>
      </c>
      <c r="G27" s="174"/>
      <c r="H27" s="174"/>
      <c r="I27" s="177" t="s">
        <v>301</v>
      </c>
    </row>
    <row r="28" spans="1:9" s="9" customFormat="1" ht="36" customHeight="1" x14ac:dyDescent="0.25">
      <c r="A28" s="36"/>
      <c r="B28" s="57" t="s">
        <v>166</v>
      </c>
      <c r="C28" s="168" t="s">
        <v>302</v>
      </c>
      <c r="D28" s="176" t="s">
        <v>284</v>
      </c>
      <c r="E28" s="174"/>
      <c r="F28" s="174" t="s">
        <v>266</v>
      </c>
      <c r="G28" s="174" t="s">
        <v>266</v>
      </c>
      <c r="H28" s="174" t="s">
        <v>266</v>
      </c>
      <c r="I28" s="173" t="s">
        <v>303</v>
      </c>
    </row>
    <row r="29" spans="1:9" s="9" customFormat="1" ht="40.5" customHeight="1" x14ac:dyDescent="0.25">
      <c r="A29" s="36"/>
      <c r="B29" s="57" t="s">
        <v>167</v>
      </c>
      <c r="C29" s="147" t="s">
        <v>304</v>
      </c>
      <c r="D29" s="176" t="s">
        <v>284</v>
      </c>
      <c r="E29" s="174"/>
      <c r="F29" s="174" t="s">
        <v>266</v>
      </c>
      <c r="G29" s="174" t="s">
        <v>266</v>
      </c>
      <c r="H29" s="174" t="s">
        <v>266</v>
      </c>
      <c r="I29" s="173" t="s">
        <v>305</v>
      </c>
    </row>
    <row r="30" spans="1:9" s="9" customFormat="1" ht="39.75" customHeight="1" x14ac:dyDescent="0.25">
      <c r="A30" s="36"/>
      <c r="B30" s="57" t="s">
        <v>168</v>
      </c>
      <c r="C30" s="169" t="s">
        <v>306</v>
      </c>
      <c r="D30" s="174" t="s">
        <v>276</v>
      </c>
      <c r="E30" s="174" t="s">
        <v>266</v>
      </c>
      <c r="F30" s="174" t="s">
        <v>266</v>
      </c>
      <c r="G30" s="174"/>
      <c r="H30" s="174"/>
      <c r="I30" s="173" t="s">
        <v>307</v>
      </c>
    </row>
    <row r="31" spans="1:9" s="156" customFormat="1" ht="36" customHeight="1" x14ac:dyDescent="0.25">
      <c r="A31" s="151"/>
      <c r="B31" s="57" t="s">
        <v>169</v>
      </c>
      <c r="C31" s="145" t="s">
        <v>308</v>
      </c>
      <c r="D31" s="180" t="s">
        <v>284</v>
      </c>
      <c r="E31" s="174" t="s">
        <v>266</v>
      </c>
      <c r="F31" s="174" t="s">
        <v>266</v>
      </c>
      <c r="G31" s="174" t="s">
        <v>266</v>
      </c>
      <c r="H31" s="174" t="s">
        <v>266</v>
      </c>
      <c r="I31" s="173" t="s">
        <v>307</v>
      </c>
    </row>
    <row r="32" spans="1:9" s="2" customFormat="1" ht="15.75" customHeight="1" x14ac:dyDescent="0.25">
      <c r="A32" s="24"/>
      <c r="B32" s="256" t="s">
        <v>142</v>
      </c>
      <c r="C32" s="257"/>
      <c r="D32" s="63"/>
      <c r="E32" s="63"/>
      <c r="F32" s="63"/>
      <c r="G32" s="63"/>
      <c r="H32" s="63"/>
      <c r="I32" s="64"/>
    </row>
    <row r="33" spans="1:13" ht="54" customHeight="1" x14ac:dyDescent="0.25">
      <c r="B33" s="57" t="s">
        <v>356</v>
      </c>
      <c r="C33" s="186" t="s">
        <v>310</v>
      </c>
      <c r="D33" s="185" t="s">
        <v>311</v>
      </c>
      <c r="E33" s="183" t="s">
        <v>266</v>
      </c>
      <c r="F33" s="183" t="s">
        <v>266</v>
      </c>
      <c r="G33" s="183" t="s">
        <v>266</v>
      </c>
      <c r="H33" s="183" t="s">
        <v>266</v>
      </c>
      <c r="I33" s="184" t="s">
        <v>296</v>
      </c>
    </row>
    <row r="34" spans="1:13" ht="30" x14ac:dyDescent="0.25">
      <c r="B34" s="57" t="s">
        <v>364</v>
      </c>
      <c r="C34" s="186" t="s">
        <v>312</v>
      </c>
      <c r="D34" s="185" t="s">
        <v>311</v>
      </c>
      <c r="E34" s="183" t="s">
        <v>266</v>
      </c>
      <c r="F34" s="183" t="s">
        <v>266</v>
      </c>
      <c r="G34" s="183" t="s">
        <v>266</v>
      </c>
      <c r="H34" s="183" t="s">
        <v>266</v>
      </c>
      <c r="I34" s="184" t="s">
        <v>296</v>
      </c>
    </row>
    <row r="35" spans="1:13" ht="31.5" customHeight="1" x14ac:dyDescent="0.25">
      <c r="B35" s="57" t="s">
        <v>365</v>
      </c>
      <c r="C35" s="186" t="s">
        <v>313</v>
      </c>
      <c r="D35" s="185" t="s">
        <v>311</v>
      </c>
      <c r="E35" s="183" t="s">
        <v>266</v>
      </c>
      <c r="F35" s="183" t="s">
        <v>266</v>
      </c>
      <c r="G35" s="183" t="s">
        <v>266</v>
      </c>
      <c r="H35" s="183" t="s">
        <v>266</v>
      </c>
      <c r="I35" s="184" t="s">
        <v>296</v>
      </c>
    </row>
    <row r="36" spans="1:13" s="9" customFormat="1" ht="39" customHeight="1" x14ac:dyDescent="0.25">
      <c r="A36" s="36"/>
      <c r="B36" s="57" t="s">
        <v>357</v>
      </c>
      <c r="C36" s="186" t="s">
        <v>314</v>
      </c>
      <c r="D36" s="185" t="s">
        <v>315</v>
      </c>
      <c r="E36" s="183" t="s">
        <v>266</v>
      </c>
      <c r="F36" s="183" t="s">
        <v>266</v>
      </c>
      <c r="G36" s="183" t="s">
        <v>266</v>
      </c>
      <c r="H36" s="183" t="s">
        <v>266</v>
      </c>
      <c r="I36" s="184" t="s">
        <v>296</v>
      </c>
    </row>
    <row r="37" spans="1:13" s="175" customFormat="1" ht="39" customHeight="1" x14ac:dyDescent="0.25">
      <c r="A37" s="172"/>
      <c r="B37" s="57" t="s">
        <v>358</v>
      </c>
      <c r="C37" s="186" t="s">
        <v>316</v>
      </c>
      <c r="D37" s="185" t="s">
        <v>315</v>
      </c>
      <c r="E37" s="183" t="s">
        <v>266</v>
      </c>
      <c r="F37" s="183" t="s">
        <v>266</v>
      </c>
      <c r="G37" s="183" t="s">
        <v>266</v>
      </c>
      <c r="H37" s="183" t="s">
        <v>266</v>
      </c>
      <c r="I37" s="184" t="s">
        <v>296</v>
      </c>
    </row>
    <row r="38" spans="1:13" s="175" customFormat="1" ht="45" x14ac:dyDescent="0.25">
      <c r="A38" s="172"/>
      <c r="B38" s="57" t="s">
        <v>359</v>
      </c>
      <c r="C38" s="187" t="s">
        <v>317</v>
      </c>
      <c r="D38" s="185" t="s">
        <v>311</v>
      </c>
      <c r="E38" s="183"/>
      <c r="F38" s="183" t="s">
        <v>266</v>
      </c>
      <c r="G38" s="183" t="s">
        <v>266</v>
      </c>
      <c r="H38" s="183" t="s">
        <v>266</v>
      </c>
      <c r="I38" s="184" t="s">
        <v>318</v>
      </c>
    </row>
    <row r="39" spans="1:13" s="2" customFormat="1" ht="15.75" customHeight="1" x14ac:dyDescent="0.25">
      <c r="A39" s="24"/>
      <c r="B39" s="256" t="s">
        <v>38</v>
      </c>
      <c r="C39" s="257"/>
      <c r="D39" s="63"/>
      <c r="E39" s="63"/>
      <c r="F39" s="63"/>
      <c r="G39" s="63"/>
      <c r="H39" s="63"/>
      <c r="I39" s="64"/>
    </row>
    <row r="40" spans="1:13" ht="36" customHeight="1" x14ac:dyDescent="0.25">
      <c r="B40" s="167" t="s">
        <v>360</v>
      </c>
      <c r="C40" s="168" t="s">
        <v>319</v>
      </c>
      <c r="D40" s="191" t="s">
        <v>320</v>
      </c>
      <c r="E40" s="193"/>
      <c r="F40" s="189" t="s">
        <v>321</v>
      </c>
      <c r="G40" s="189" t="s">
        <v>321</v>
      </c>
      <c r="H40" s="189" t="s">
        <v>321</v>
      </c>
      <c r="I40" s="190" t="s">
        <v>296</v>
      </c>
    </row>
    <row r="41" spans="1:13" ht="41.25" customHeight="1" x14ac:dyDescent="0.25">
      <c r="B41" s="167" t="s">
        <v>361</v>
      </c>
      <c r="C41" s="168" t="s">
        <v>322</v>
      </c>
      <c r="D41" s="191" t="s">
        <v>323</v>
      </c>
      <c r="E41" s="189" t="s">
        <v>321</v>
      </c>
      <c r="F41" s="189" t="s">
        <v>321</v>
      </c>
      <c r="G41" s="189" t="s">
        <v>321</v>
      </c>
      <c r="H41" s="189" t="s">
        <v>321</v>
      </c>
      <c r="I41" s="192" t="s">
        <v>324</v>
      </c>
    </row>
    <row r="42" spans="1:13" ht="36" customHeight="1" x14ac:dyDescent="0.25">
      <c r="B42" s="167" t="s">
        <v>362</v>
      </c>
      <c r="C42" s="168" t="s">
        <v>325</v>
      </c>
      <c r="D42" s="191" t="s">
        <v>309</v>
      </c>
      <c r="E42" s="189"/>
      <c r="F42" s="189" t="s">
        <v>321</v>
      </c>
      <c r="G42" s="189" t="s">
        <v>321</v>
      </c>
      <c r="H42" s="189" t="s">
        <v>321</v>
      </c>
      <c r="I42" s="192" t="s">
        <v>326</v>
      </c>
    </row>
    <row r="43" spans="1:13" ht="36" customHeight="1" x14ac:dyDescent="0.25">
      <c r="B43" s="167" t="s">
        <v>363</v>
      </c>
      <c r="C43" s="147" t="s">
        <v>327</v>
      </c>
      <c r="D43" s="191" t="s">
        <v>309</v>
      </c>
      <c r="E43" s="189"/>
      <c r="F43" s="189" t="s">
        <v>321</v>
      </c>
      <c r="G43" s="189" t="s">
        <v>321</v>
      </c>
      <c r="H43" s="189" t="s">
        <v>321</v>
      </c>
      <c r="I43" s="192" t="s">
        <v>328</v>
      </c>
      <c r="M43" t="s">
        <v>386</v>
      </c>
    </row>
    <row r="44" spans="1:13" s="181" customFormat="1" ht="36" customHeight="1" x14ac:dyDescent="0.25">
      <c r="A44" s="182"/>
      <c r="B44" s="167" t="s">
        <v>375</v>
      </c>
      <c r="C44" s="147" t="s">
        <v>329</v>
      </c>
      <c r="D44" s="191" t="s">
        <v>309</v>
      </c>
      <c r="E44" s="189"/>
      <c r="F44" s="189" t="s">
        <v>321</v>
      </c>
      <c r="G44" s="189" t="s">
        <v>321</v>
      </c>
      <c r="H44" s="189" t="s">
        <v>321</v>
      </c>
      <c r="I44" s="192" t="s">
        <v>330</v>
      </c>
    </row>
    <row r="45" spans="1:13" s="181" customFormat="1" ht="36" customHeight="1" x14ac:dyDescent="0.25">
      <c r="A45" s="182"/>
      <c r="B45" s="167" t="s">
        <v>376</v>
      </c>
      <c r="C45" s="145" t="s">
        <v>331</v>
      </c>
      <c r="D45" s="191" t="s">
        <v>309</v>
      </c>
      <c r="E45" s="189"/>
      <c r="F45" s="189" t="s">
        <v>321</v>
      </c>
      <c r="G45" s="189" t="s">
        <v>321</v>
      </c>
      <c r="H45" s="189" t="s">
        <v>321</v>
      </c>
      <c r="I45" s="192" t="s">
        <v>332</v>
      </c>
    </row>
    <row r="46" spans="1:13" s="181" customFormat="1" ht="36" customHeight="1" x14ac:dyDescent="0.25">
      <c r="A46" s="182"/>
      <c r="B46" s="167" t="s">
        <v>377</v>
      </c>
      <c r="C46" s="169" t="s">
        <v>333</v>
      </c>
      <c r="D46" s="191" t="s">
        <v>309</v>
      </c>
      <c r="E46" s="189"/>
      <c r="F46" s="189" t="s">
        <v>321</v>
      </c>
      <c r="G46" s="189" t="s">
        <v>321</v>
      </c>
      <c r="H46" s="189" t="s">
        <v>321</v>
      </c>
      <c r="I46" s="192" t="s">
        <v>332</v>
      </c>
    </row>
    <row r="47" spans="1:13" s="181" customFormat="1" ht="36" customHeight="1" x14ac:dyDescent="0.25">
      <c r="A47" s="182"/>
      <c r="B47" s="167" t="s">
        <v>378</v>
      </c>
      <c r="C47" s="168" t="s">
        <v>334</v>
      </c>
      <c r="D47" s="191" t="s">
        <v>309</v>
      </c>
      <c r="E47" s="189" t="s">
        <v>321</v>
      </c>
      <c r="F47" s="189" t="s">
        <v>321</v>
      </c>
      <c r="G47" s="189" t="s">
        <v>321</v>
      </c>
      <c r="H47" s="189" t="s">
        <v>321</v>
      </c>
      <c r="I47" s="192" t="s">
        <v>335</v>
      </c>
    </row>
    <row r="48" spans="1:13" s="2" customFormat="1" ht="15.75" x14ac:dyDescent="0.25">
      <c r="A48" s="24"/>
      <c r="B48" s="58" t="s">
        <v>144</v>
      </c>
      <c r="C48" s="253" t="s">
        <v>170</v>
      </c>
      <c r="D48" s="254"/>
      <c r="E48" s="254"/>
      <c r="F48" s="254"/>
      <c r="G48" s="254"/>
      <c r="H48" s="254"/>
      <c r="I48" s="255"/>
    </row>
    <row r="49" spans="1:9" s="2" customFormat="1" ht="15.75" customHeight="1" x14ac:dyDescent="0.25">
      <c r="A49" s="24"/>
      <c r="B49" s="256" t="s">
        <v>62</v>
      </c>
      <c r="C49" s="257"/>
      <c r="D49" s="63"/>
      <c r="E49" s="63"/>
      <c r="F49" s="63"/>
      <c r="G49" s="63"/>
      <c r="H49" s="63"/>
      <c r="I49" s="64"/>
    </row>
    <row r="50" spans="1:9" s="9" customFormat="1" ht="36" customHeight="1" x14ac:dyDescent="0.25">
      <c r="A50" s="36"/>
      <c r="B50" s="167" t="s">
        <v>171</v>
      </c>
      <c r="C50" s="145" t="s">
        <v>336</v>
      </c>
      <c r="D50" s="191" t="s">
        <v>309</v>
      </c>
      <c r="E50" s="189" t="s">
        <v>321</v>
      </c>
      <c r="F50" s="189" t="s">
        <v>321</v>
      </c>
      <c r="G50" s="189" t="s">
        <v>321</v>
      </c>
      <c r="H50" s="189" t="s">
        <v>321</v>
      </c>
      <c r="I50" s="192" t="s">
        <v>296</v>
      </c>
    </row>
    <row r="51" spans="1:9" s="9" customFormat="1" ht="36" customHeight="1" x14ac:dyDescent="0.25">
      <c r="A51" s="36"/>
      <c r="B51" s="167" t="s">
        <v>172</v>
      </c>
      <c r="C51" s="147" t="s">
        <v>337</v>
      </c>
      <c r="D51" s="191" t="s">
        <v>276</v>
      </c>
      <c r="E51" s="189" t="s">
        <v>321</v>
      </c>
      <c r="F51" s="189"/>
      <c r="G51" s="189"/>
      <c r="H51" s="189"/>
      <c r="I51" s="192" t="s">
        <v>296</v>
      </c>
    </row>
    <row r="52" spans="1:9" s="9" customFormat="1" ht="36" customHeight="1" x14ac:dyDescent="0.25">
      <c r="A52" s="36"/>
      <c r="B52" s="167" t="s">
        <v>173</v>
      </c>
      <c r="C52" s="169" t="s">
        <v>338</v>
      </c>
      <c r="D52" s="191" t="s">
        <v>276</v>
      </c>
      <c r="E52" s="189"/>
      <c r="F52" s="189" t="s">
        <v>321</v>
      </c>
      <c r="G52" s="189"/>
      <c r="H52" s="189"/>
      <c r="I52" s="192" t="s">
        <v>296</v>
      </c>
    </row>
    <row r="53" spans="1:9" s="9" customFormat="1" ht="36" customHeight="1" x14ac:dyDescent="0.25">
      <c r="A53" s="36"/>
      <c r="B53" s="167" t="s">
        <v>207</v>
      </c>
      <c r="C53" s="188" t="s">
        <v>339</v>
      </c>
      <c r="D53" s="191" t="s">
        <v>340</v>
      </c>
      <c r="E53" s="189"/>
      <c r="F53" s="189" t="s">
        <v>321</v>
      </c>
      <c r="G53" s="189" t="s">
        <v>321</v>
      </c>
      <c r="H53" s="189" t="s">
        <v>321</v>
      </c>
      <c r="I53" s="192" t="s">
        <v>296</v>
      </c>
    </row>
    <row r="54" spans="1:9" s="2" customFormat="1" ht="15.75" x14ac:dyDescent="0.25">
      <c r="A54" s="24"/>
      <c r="B54" s="58" t="s">
        <v>147</v>
      </c>
      <c r="C54" s="253" t="s">
        <v>174</v>
      </c>
      <c r="D54" s="254"/>
      <c r="E54" s="254"/>
      <c r="F54" s="254"/>
      <c r="G54" s="254"/>
      <c r="H54" s="254"/>
      <c r="I54" s="255"/>
    </row>
    <row r="55" spans="1:9" s="2" customFormat="1" ht="15.75" customHeight="1" x14ac:dyDescent="0.25">
      <c r="A55" s="24"/>
      <c r="B55" s="256" t="s">
        <v>129</v>
      </c>
      <c r="C55" s="257"/>
      <c r="D55" s="63"/>
      <c r="E55" s="63"/>
      <c r="F55" s="63"/>
      <c r="G55" s="63"/>
      <c r="H55" s="63"/>
      <c r="I55" s="64"/>
    </row>
    <row r="56" spans="1:9" ht="38.25" x14ac:dyDescent="0.25">
      <c r="B56" s="57" t="s">
        <v>175</v>
      </c>
      <c r="C56" s="194" t="s">
        <v>341</v>
      </c>
      <c r="D56" s="196" t="s">
        <v>276</v>
      </c>
      <c r="E56" s="196"/>
      <c r="F56" s="196" t="s">
        <v>321</v>
      </c>
      <c r="G56" s="196" t="s">
        <v>321</v>
      </c>
      <c r="H56" s="196"/>
      <c r="I56" s="195" t="s">
        <v>342</v>
      </c>
    </row>
    <row r="57" spans="1:9" ht="42" customHeight="1" x14ac:dyDescent="0.25">
      <c r="B57" s="57" t="s">
        <v>176</v>
      </c>
      <c r="C57" s="194" t="s">
        <v>343</v>
      </c>
      <c r="D57" s="196" t="s">
        <v>298</v>
      </c>
      <c r="E57" s="196"/>
      <c r="F57" s="196" t="s">
        <v>321</v>
      </c>
      <c r="G57" s="196" t="s">
        <v>321</v>
      </c>
      <c r="H57" s="196"/>
      <c r="I57" s="195" t="s">
        <v>344</v>
      </c>
    </row>
    <row r="58" spans="1:9" ht="42" customHeight="1" x14ac:dyDescent="0.25">
      <c r="B58" s="57" t="s">
        <v>177</v>
      </c>
      <c r="C58" s="168" t="s">
        <v>345</v>
      </c>
      <c r="D58" s="196" t="s">
        <v>346</v>
      </c>
      <c r="E58" s="196" t="s">
        <v>321</v>
      </c>
      <c r="F58" s="196" t="s">
        <v>321</v>
      </c>
      <c r="G58" s="196" t="s">
        <v>321</v>
      </c>
      <c r="H58" s="196" t="s">
        <v>4</v>
      </c>
      <c r="I58" s="197" t="s">
        <v>332</v>
      </c>
    </row>
    <row r="59" spans="1:9" s="9" customFormat="1" ht="41.25" customHeight="1" x14ac:dyDescent="0.25">
      <c r="A59" s="36"/>
      <c r="B59" s="57" t="s">
        <v>178</v>
      </c>
      <c r="C59" s="168" t="s">
        <v>347</v>
      </c>
      <c r="D59" s="196" t="s">
        <v>346</v>
      </c>
      <c r="E59" s="196"/>
      <c r="F59" s="196" t="s">
        <v>321</v>
      </c>
      <c r="G59" s="196" t="s">
        <v>321</v>
      </c>
      <c r="H59" s="196" t="s">
        <v>4</v>
      </c>
      <c r="I59" s="197" t="s">
        <v>348</v>
      </c>
    </row>
    <row r="60" spans="1:9" ht="15.75" customHeight="1" x14ac:dyDescent="0.25"/>
    <row r="69" ht="15.75" customHeight="1" x14ac:dyDescent="0.25"/>
    <row r="74" ht="15.75" customHeight="1" x14ac:dyDescent="0.25"/>
  </sheetData>
  <mergeCells count="14">
    <mergeCell ref="C48:I48"/>
    <mergeCell ref="B49:C49"/>
    <mergeCell ref="C54:I54"/>
    <mergeCell ref="B55:C55"/>
    <mergeCell ref="C7:I7"/>
    <mergeCell ref="B8:C8"/>
    <mergeCell ref="B25:C25"/>
    <mergeCell ref="B32:C32"/>
    <mergeCell ref="B39:C39"/>
    <mergeCell ref="B4:B6"/>
    <mergeCell ref="C4:C6"/>
    <mergeCell ref="D4:D6"/>
    <mergeCell ref="E4:H4"/>
    <mergeCell ref="I4:I6"/>
  </mergeCells>
  <pageMargins left="0.19685039370078741" right="0.23622047244094491" top="0.39370078740157483" bottom="0.47244094488188981" header="0.31496062992125984" footer="0.31496062992125984"/>
  <pageSetup paperSize="256"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3"/>
  <sheetViews>
    <sheetView view="pageBreakPreview" zoomScale="60" zoomScaleNormal="100" workbookViewId="0">
      <pane xSplit="4" ySplit="7" topLeftCell="E14" activePane="bottomRight" state="frozen"/>
      <selection pane="topRight" activeCell="D1" sqref="D1"/>
      <selection pane="bottomLeft" activeCell="A8" sqref="A8"/>
      <selection pane="bottomRight" activeCell="J5" sqref="J5"/>
    </sheetView>
  </sheetViews>
  <sheetFormatPr defaultRowHeight="15" x14ac:dyDescent="0.25"/>
  <cols>
    <col min="1" max="1" width="9.42578125" style="73" bestFit="1" customWidth="1"/>
    <col min="2" max="2" width="7.85546875" style="73" bestFit="1" customWidth="1"/>
    <col min="3" max="3" width="7.85546875" style="83" customWidth="1"/>
    <col min="4" max="4" width="68.42578125" style="96" customWidth="1"/>
    <col min="5" max="8" width="10.7109375" customWidth="1"/>
    <col min="9" max="9" width="11.28515625" customWidth="1"/>
    <col min="10" max="10" width="12.85546875" style="9" customWidth="1"/>
    <col min="11" max="11" width="7.7109375" style="219" customWidth="1"/>
    <col min="12" max="12" width="12.85546875" style="9" customWidth="1"/>
    <col min="13" max="13" width="7.7109375" style="219" customWidth="1"/>
    <col min="14" max="14" width="12.85546875" style="9" customWidth="1"/>
    <col min="15" max="15" width="7.7109375" style="219" customWidth="1"/>
    <col min="16" max="16" width="12.85546875" style="9" customWidth="1"/>
    <col min="17" max="17" width="7.7109375" style="219" customWidth="1"/>
    <col min="18" max="18" width="12.85546875" style="9" customWidth="1"/>
    <col min="19" max="19" width="7.7109375" style="219" customWidth="1"/>
    <col min="20" max="20" width="12.85546875" style="9" customWidth="1"/>
  </cols>
  <sheetData>
    <row r="1" spans="1:20" ht="32.25" customHeight="1" x14ac:dyDescent="0.25">
      <c r="C1" s="166"/>
      <c r="D1" s="265" t="s">
        <v>264</v>
      </c>
      <c r="E1" s="265"/>
      <c r="F1" s="265"/>
      <c r="G1" s="265"/>
      <c r="H1" s="265"/>
      <c r="I1" s="265"/>
      <c r="J1" s="265"/>
      <c r="K1" s="265"/>
      <c r="L1" s="265"/>
      <c r="M1" s="265"/>
      <c r="N1" s="265"/>
      <c r="O1" s="265"/>
      <c r="P1" s="265"/>
      <c r="Q1" s="265"/>
      <c r="R1" s="265"/>
      <c r="S1" s="265"/>
      <c r="T1" s="265"/>
    </row>
    <row r="3" spans="1:20" ht="42.75" customHeight="1" x14ac:dyDescent="0.25">
      <c r="A3" s="266"/>
      <c r="B3" s="266"/>
      <c r="C3" s="267"/>
      <c r="D3" s="272" t="s">
        <v>263</v>
      </c>
      <c r="E3" s="258" t="s">
        <v>44</v>
      </c>
      <c r="F3" s="258"/>
      <c r="G3" s="258"/>
      <c r="H3" s="258"/>
      <c r="I3" s="258"/>
      <c r="J3" s="273" t="s">
        <v>132</v>
      </c>
      <c r="K3" s="273"/>
      <c r="L3" s="273"/>
      <c r="M3" s="273"/>
      <c r="N3" s="273"/>
      <c r="O3" s="273"/>
      <c r="P3" s="273"/>
      <c r="Q3" s="273"/>
      <c r="R3" s="273"/>
      <c r="S3" s="273"/>
      <c r="T3" s="268" t="s">
        <v>48</v>
      </c>
    </row>
    <row r="4" spans="1:20" ht="15" customHeight="1" x14ac:dyDescent="0.25">
      <c r="A4" s="266"/>
      <c r="B4" s="266"/>
      <c r="C4" s="267"/>
      <c r="D4" s="272"/>
      <c r="E4" s="258">
        <v>2017</v>
      </c>
      <c r="F4" s="258">
        <v>2018</v>
      </c>
      <c r="G4" s="258">
        <v>2019</v>
      </c>
      <c r="H4" s="258">
        <v>2020</v>
      </c>
      <c r="I4" s="258" t="s">
        <v>40</v>
      </c>
      <c r="J4" s="258">
        <v>2017</v>
      </c>
      <c r="K4" s="258"/>
      <c r="L4" s="258">
        <v>2018</v>
      </c>
      <c r="M4" s="258"/>
      <c r="N4" s="258">
        <v>2019</v>
      </c>
      <c r="O4" s="258"/>
      <c r="P4" s="258">
        <v>2020</v>
      </c>
      <c r="Q4" s="258"/>
      <c r="R4" s="268" t="s">
        <v>40</v>
      </c>
      <c r="S4" s="270" t="s">
        <v>42</v>
      </c>
      <c r="T4" s="268"/>
    </row>
    <row r="5" spans="1:20" ht="25.5" x14ac:dyDescent="0.25">
      <c r="A5" s="266"/>
      <c r="B5" s="266"/>
      <c r="C5" s="267"/>
      <c r="D5" s="272"/>
      <c r="E5" s="258"/>
      <c r="F5" s="258"/>
      <c r="G5" s="258"/>
      <c r="H5" s="258"/>
      <c r="I5" s="258"/>
      <c r="J5" s="110" t="s">
        <v>41</v>
      </c>
      <c r="K5" s="205" t="s">
        <v>42</v>
      </c>
      <c r="L5" s="110" t="s">
        <v>41</v>
      </c>
      <c r="M5" s="205" t="s">
        <v>42</v>
      </c>
      <c r="N5" s="110" t="s">
        <v>41</v>
      </c>
      <c r="O5" s="205" t="s">
        <v>42</v>
      </c>
      <c r="P5" s="110" t="s">
        <v>41</v>
      </c>
      <c r="Q5" s="205" t="s">
        <v>42</v>
      </c>
      <c r="R5" s="269"/>
      <c r="S5" s="271"/>
      <c r="T5" s="269"/>
    </row>
    <row r="6" spans="1:20" s="37" customFormat="1" ht="47.25" x14ac:dyDescent="0.25">
      <c r="A6" s="277"/>
      <c r="B6" s="277"/>
      <c r="C6" s="108" t="s">
        <v>143</v>
      </c>
      <c r="D6" s="103" t="s">
        <v>180</v>
      </c>
      <c r="E6" s="112"/>
      <c r="F6" s="112"/>
      <c r="G6" s="112"/>
      <c r="H6" s="112"/>
      <c r="I6" s="112"/>
      <c r="J6" s="112"/>
      <c r="K6" s="206"/>
      <c r="L6" s="112"/>
      <c r="M6" s="206"/>
      <c r="N6" s="112"/>
      <c r="O6" s="206"/>
      <c r="P6" s="112"/>
      <c r="Q6" s="206"/>
      <c r="R6" s="112"/>
      <c r="S6" s="206"/>
      <c r="T6" s="114"/>
    </row>
    <row r="7" spans="1:20" s="2" customFormat="1" ht="15.75" customHeight="1" x14ac:dyDescent="0.25">
      <c r="A7" s="277"/>
      <c r="B7" s="277"/>
      <c r="C7" s="97"/>
      <c r="D7" s="104" t="s">
        <v>179</v>
      </c>
      <c r="E7" s="113"/>
      <c r="F7" s="113"/>
      <c r="G7" s="113"/>
      <c r="H7" s="113"/>
      <c r="I7" s="113"/>
      <c r="J7" s="113"/>
      <c r="K7" s="207"/>
      <c r="L7" s="113"/>
      <c r="M7" s="207"/>
      <c r="N7" s="113"/>
      <c r="O7" s="207"/>
      <c r="P7" s="113"/>
      <c r="Q7" s="207"/>
      <c r="R7" s="113"/>
      <c r="S7" s="207"/>
      <c r="T7" s="115"/>
    </row>
    <row r="8" spans="1:20" s="16" customFormat="1" ht="30" customHeight="1" x14ac:dyDescent="0.25">
      <c r="A8" s="116" t="str">
        <f>[1]buget!$A$235</f>
        <v>intervenție</v>
      </c>
      <c r="B8" s="117" t="str">
        <f>[1]buget!$B$235</f>
        <v>5.5.2</v>
      </c>
      <c r="C8" s="75" t="s">
        <v>149</v>
      </c>
      <c r="D8" s="38" t="s">
        <v>181</v>
      </c>
      <c r="E8" s="144">
        <f t="shared" ref="E8:J8" si="0">E9+E10</f>
        <v>1603885.78</v>
      </c>
      <c r="F8" s="111">
        <f t="shared" si="0"/>
        <v>1638452.28</v>
      </c>
      <c r="G8" s="111">
        <f t="shared" si="0"/>
        <v>1746961.9</v>
      </c>
      <c r="H8" s="111">
        <f t="shared" si="0"/>
        <v>1834310</v>
      </c>
      <c r="I8" s="111">
        <f t="shared" si="0"/>
        <v>6823609.96</v>
      </c>
      <c r="J8" s="111">
        <f t="shared" si="0"/>
        <v>1585789.78</v>
      </c>
      <c r="K8" s="208">
        <f>J8*100/E8</f>
        <v>98.871740106081617</v>
      </c>
      <c r="L8" s="111">
        <f>L9+L10</f>
        <v>1624232.28</v>
      </c>
      <c r="M8" s="208">
        <f>L8*100/F8</f>
        <v>99.132107771854052</v>
      </c>
      <c r="N8" s="111">
        <f>N9+N10</f>
        <v>1731800.155</v>
      </c>
      <c r="O8" s="208">
        <f>N8*100/G8</f>
        <v>99.132107861081579</v>
      </c>
      <c r="P8" s="111">
        <f>P9+P10</f>
        <v>1826350.0825</v>
      </c>
      <c r="Q8" s="208">
        <f>P8*100/H8</f>
        <v>99.566053856763574</v>
      </c>
      <c r="R8" s="111">
        <f t="shared" ref="R8:R23" si="1">J8+L8+N8+P8</f>
        <v>6768172.2974999994</v>
      </c>
      <c r="S8" s="224">
        <f t="shared" ref="S8:S23" si="2">R8*100/I8</f>
        <v>99.187561088265952</v>
      </c>
      <c r="T8" s="278" t="s">
        <v>128</v>
      </c>
    </row>
    <row r="9" spans="1:20" s="12" customFormat="1" ht="12.75" x14ac:dyDescent="0.25">
      <c r="A9" s="118" t="str">
        <f>[1]buget!$A$236</f>
        <v>activitate</v>
      </c>
      <c r="B9" s="119" t="str">
        <f>[1]buget!$B$236</f>
        <v>5.5.2.1</v>
      </c>
      <c r="C9" s="76" t="s">
        <v>145</v>
      </c>
      <c r="D9" s="39" t="s">
        <v>39</v>
      </c>
      <c r="E9" s="19">
        <f>[2]buget!$DX$236</f>
        <v>27840</v>
      </c>
      <c r="F9" s="19">
        <f>[2]buget!$DY$236</f>
        <v>28440</v>
      </c>
      <c r="G9" s="19">
        <f>[2]buget!$DZ$236</f>
        <v>30323.49</v>
      </c>
      <c r="H9" s="19">
        <f>[2]buget!$EA$236</f>
        <v>31839.67</v>
      </c>
      <c r="I9" s="19">
        <f>SUM(E9:H9)</f>
        <v>118443.16</v>
      </c>
      <c r="J9" s="19">
        <f>E9*K9/100</f>
        <v>9744</v>
      </c>
      <c r="K9" s="209">
        <v>35</v>
      </c>
      <c r="L9" s="19">
        <f>F9*M9/100</f>
        <v>14220</v>
      </c>
      <c r="M9" s="209">
        <v>50</v>
      </c>
      <c r="N9" s="19">
        <f>G9*O9/100</f>
        <v>15161.745000000001</v>
      </c>
      <c r="O9" s="209">
        <v>50</v>
      </c>
      <c r="P9" s="19">
        <f>H9*Q9/100</f>
        <v>23879.752499999999</v>
      </c>
      <c r="Q9" s="209">
        <v>75</v>
      </c>
      <c r="R9" s="20">
        <f t="shared" si="1"/>
        <v>63005.497499999998</v>
      </c>
      <c r="S9" s="209">
        <f t="shared" si="2"/>
        <v>53.194711708130718</v>
      </c>
      <c r="T9" s="274"/>
    </row>
    <row r="10" spans="1:20" s="12" customFormat="1" ht="12.75" x14ac:dyDescent="0.25">
      <c r="A10" s="118" t="str">
        <f>[1]buget!$A$237</f>
        <v>activitate</v>
      </c>
      <c r="B10" s="119" t="str">
        <f>[1]buget!$B$237</f>
        <v>5.5.2.2</v>
      </c>
      <c r="C10" s="76" t="s">
        <v>146</v>
      </c>
      <c r="D10" s="39" t="s">
        <v>72</v>
      </c>
      <c r="E10" s="19">
        <f>[2]buget!$DX$237</f>
        <v>1576045.78</v>
      </c>
      <c r="F10" s="19">
        <f>[2]buget!$DY$237</f>
        <v>1610012.28</v>
      </c>
      <c r="G10" s="19">
        <f>[2]buget!$DZ$237</f>
        <v>1716638.41</v>
      </c>
      <c r="H10" s="19">
        <f>[2]buget!$EA$237</f>
        <v>1802470.33</v>
      </c>
      <c r="I10" s="19">
        <f>SUM(E10:H10)</f>
        <v>6705166.7999999998</v>
      </c>
      <c r="J10" s="19">
        <f>E10*K10/100</f>
        <v>1576045.78</v>
      </c>
      <c r="K10" s="209">
        <v>100</v>
      </c>
      <c r="L10" s="19">
        <f>F10*M10/100</f>
        <v>1610012.28</v>
      </c>
      <c r="M10" s="209">
        <v>100</v>
      </c>
      <c r="N10" s="19">
        <f>G10*O10/100</f>
        <v>1716638.41</v>
      </c>
      <c r="O10" s="209">
        <v>100</v>
      </c>
      <c r="P10" s="19">
        <f>H10*Q10/100</f>
        <v>1802470.33</v>
      </c>
      <c r="Q10" s="209">
        <v>100</v>
      </c>
      <c r="R10" s="20">
        <f t="shared" si="1"/>
        <v>6705166.7999999998</v>
      </c>
      <c r="S10" s="209">
        <f t="shared" si="2"/>
        <v>100</v>
      </c>
      <c r="T10" s="274"/>
    </row>
    <row r="11" spans="1:20" s="15" customFormat="1" ht="30" customHeight="1" x14ac:dyDescent="0.2">
      <c r="A11" s="120"/>
      <c r="B11" s="121"/>
      <c r="C11" s="75" t="s">
        <v>150</v>
      </c>
      <c r="D11" s="84" t="s">
        <v>186</v>
      </c>
      <c r="E11" s="6">
        <f>[1]buget!$AM$243</f>
        <v>118552</v>
      </c>
      <c r="F11" s="6">
        <f>[1]buget!$AN$243</f>
        <v>121107</v>
      </c>
      <c r="G11" s="6">
        <f>[1]buget!$AO$243</f>
        <v>129127.54</v>
      </c>
      <c r="H11" s="6">
        <f>[1]buget!$AO$243</f>
        <v>129127.54</v>
      </c>
      <c r="I11" s="204">
        <f>SUM(E11:H11)</f>
        <v>497914.07999999996</v>
      </c>
      <c r="J11" s="204">
        <f>E11*K11/100</f>
        <v>0</v>
      </c>
      <c r="K11" s="210">
        <v>0</v>
      </c>
      <c r="L11" s="204">
        <f>F11*M11/100</f>
        <v>12110.7</v>
      </c>
      <c r="M11" s="210">
        <v>10</v>
      </c>
      <c r="N11" s="204">
        <f>G11*O11/100</f>
        <v>19369.130999999998</v>
      </c>
      <c r="O11" s="210">
        <v>15</v>
      </c>
      <c r="P11" s="204">
        <f>H11*Q11/100</f>
        <v>25825.507999999998</v>
      </c>
      <c r="Q11" s="210">
        <v>20</v>
      </c>
      <c r="R11" s="11">
        <f t="shared" si="1"/>
        <v>57305.338999999993</v>
      </c>
      <c r="S11" s="210">
        <f t="shared" si="2"/>
        <v>11.50908184801683</v>
      </c>
      <c r="T11" s="203" t="s">
        <v>43</v>
      </c>
    </row>
    <row r="12" spans="1:20" s="15" customFormat="1" ht="30" customHeight="1" x14ac:dyDescent="0.2">
      <c r="A12" s="120" t="str">
        <f>[1]buget!$A$241</f>
        <v>activitate</v>
      </c>
      <c r="B12" s="122" t="str">
        <f>[1]buget!$B$241</f>
        <v>5.5.3.3</v>
      </c>
      <c r="C12" s="75" t="s">
        <v>151</v>
      </c>
      <c r="D12" s="84" t="s">
        <v>187</v>
      </c>
      <c r="E12" s="6">
        <f>[1]buget!$AS$241</f>
        <v>436776.42577456892</v>
      </c>
      <c r="F12" s="6">
        <f>[1]buget!$AT$241</f>
        <v>446189.70633814664</v>
      </c>
      <c r="G12" s="6">
        <f>[1]buget!$AU$241</f>
        <v>475739.47267787682</v>
      </c>
      <c r="H12" s="6">
        <f>[1]buget!$AV$241</f>
        <v>499526.44187534851</v>
      </c>
      <c r="I12" s="204">
        <f>SUM(E12:H12)</f>
        <v>1858232.0466659411</v>
      </c>
      <c r="J12" s="204">
        <f>E12*K12/100</f>
        <v>0</v>
      </c>
      <c r="K12" s="210">
        <v>0</v>
      </c>
      <c r="L12" s="204">
        <f>F12*M12/100</f>
        <v>66928.455950721996</v>
      </c>
      <c r="M12" s="210">
        <v>15</v>
      </c>
      <c r="N12" s="204">
        <f>G12*O12/100</f>
        <v>95147.894535575353</v>
      </c>
      <c r="O12" s="210">
        <v>20</v>
      </c>
      <c r="P12" s="204">
        <f>H12*Q12/100</f>
        <v>124881.61046883714</v>
      </c>
      <c r="Q12" s="210">
        <v>25</v>
      </c>
      <c r="R12" s="11">
        <f t="shared" si="1"/>
        <v>286957.96095513448</v>
      </c>
      <c r="S12" s="210">
        <f t="shared" si="2"/>
        <v>15.442525677565262</v>
      </c>
      <c r="T12" s="203" t="s">
        <v>128</v>
      </c>
    </row>
    <row r="13" spans="1:20" s="15" customFormat="1" ht="30" customHeight="1" x14ac:dyDescent="0.2">
      <c r="A13" s="120" t="str">
        <f>[1]buget!$A$244</f>
        <v>intervenție</v>
      </c>
      <c r="B13" s="122" t="str">
        <f>[1]buget!$B$244</f>
        <v>5.5.5</v>
      </c>
      <c r="C13" s="75" t="s">
        <v>152</v>
      </c>
      <c r="D13" s="84" t="s">
        <v>188</v>
      </c>
      <c r="E13" s="11">
        <f t="shared" ref="E13:J13" si="3">E14+E15</f>
        <v>208800</v>
      </c>
      <c r="F13" s="11">
        <f t="shared" si="3"/>
        <v>213300</v>
      </c>
      <c r="G13" s="11">
        <f t="shared" si="3"/>
        <v>454852.4</v>
      </c>
      <c r="H13" s="11">
        <f t="shared" si="3"/>
        <v>238797.51</v>
      </c>
      <c r="I13" s="11">
        <f t="shared" si="3"/>
        <v>1115749.9099999999</v>
      </c>
      <c r="J13" s="204">
        <f t="shared" si="3"/>
        <v>0</v>
      </c>
      <c r="K13" s="210">
        <v>0</v>
      </c>
      <c r="L13" s="204">
        <f>L14+L15</f>
        <v>0</v>
      </c>
      <c r="M13" s="210">
        <f>L13*100/E13</f>
        <v>0</v>
      </c>
      <c r="N13" s="204">
        <f>N14+N15</f>
        <v>22742.62</v>
      </c>
      <c r="O13" s="210">
        <f>N13*100/F13</f>
        <v>10.662269104547585</v>
      </c>
      <c r="P13" s="204">
        <f>P14+P15</f>
        <v>35819.626500000006</v>
      </c>
      <c r="Q13" s="210">
        <f>P13*100/H13</f>
        <v>15.000000000000002</v>
      </c>
      <c r="R13" s="11">
        <f t="shared" si="1"/>
        <v>58562.246500000008</v>
      </c>
      <c r="S13" s="210">
        <f t="shared" si="2"/>
        <v>5.2486893321819768</v>
      </c>
      <c r="T13" s="268" t="s">
        <v>128</v>
      </c>
    </row>
    <row r="14" spans="1:20" s="14" customFormat="1" ht="12.75" x14ac:dyDescent="0.2">
      <c r="A14" s="123" t="str">
        <f>[1]buget!$A$246</f>
        <v>activitate</v>
      </c>
      <c r="B14" s="124" t="str">
        <f>[1]buget!$B$246</f>
        <v>5.5.5.2</v>
      </c>
      <c r="C14" s="76" t="s">
        <v>366</v>
      </c>
      <c r="D14" s="85" t="s">
        <v>13</v>
      </c>
      <c r="E14" s="19">
        <f>[1]buget!$AM$246</f>
        <v>0</v>
      </c>
      <c r="F14" s="19">
        <f>[1]buget!$AN$246</f>
        <v>0</v>
      </c>
      <c r="G14" s="19">
        <f>[1]buget!$AO$246</f>
        <v>227426.2</v>
      </c>
      <c r="H14" s="19">
        <f>[1]buget!$AP$246</f>
        <v>0</v>
      </c>
      <c r="I14" s="19">
        <f t="shared" ref="I14:I19" si="4">SUM(E14:H14)</f>
        <v>227426.2</v>
      </c>
      <c r="J14" s="19">
        <f t="shared" ref="J14:J19" si="5">E14*K14/100</f>
        <v>0</v>
      </c>
      <c r="K14" s="209">
        <v>0</v>
      </c>
      <c r="L14" s="19">
        <f t="shared" ref="L14:L19" si="6">F14*M14/100</f>
        <v>0</v>
      </c>
      <c r="M14" s="209">
        <v>0</v>
      </c>
      <c r="N14" s="19">
        <f t="shared" ref="N14:N19" si="7">G14*O14/100</f>
        <v>0</v>
      </c>
      <c r="O14" s="209">
        <v>0</v>
      </c>
      <c r="P14" s="19">
        <f t="shared" ref="P14:P19" si="8">H14*Q14/100</f>
        <v>0</v>
      </c>
      <c r="Q14" s="209">
        <v>0</v>
      </c>
      <c r="R14" s="20">
        <f t="shared" si="1"/>
        <v>0</v>
      </c>
      <c r="S14" s="209">
        <f t="shared" si="2"/>
        <v>0</v>
      </c>
      <c r="T14" s="268"/>
    </row>
    <row r="15" spans="1:20" s="14" customFormat="1" ht="12.75" x14ac:dyDescent="0.2">
      <c r="A15" s="123" t="str">
        <f>[1]buget!$A$247</f>
        <v>activitate</v>
      </c>
      <c r="B15" s="124" t="str">
        <f>[1]buget!$B$247</f>
        <v>5.5.5.3</v>
      </c>
      <c r="C15" s="76" t="s">
        <v>367</v>
      </c>
      <c r="D15" s="85" t="s">
        <v>14</v>
      </c>
      <c r="E15" s="19">
        <f>[1]buget!$AM$247</f>
        <v>208800</v>
      </c>
      <c r="F15" s="19">
        <f>[1]buget!$AN$247</f>
        <v>213300</v>
      </c>
      <c r="G15" s="19">
        <f>[1]buget!$AO$247</f>
        <v>227426.2</v>
      </c>
      <c r="H15" s="19">
        <f>[1]buget!$AP$247</f>
        <v>238797.51</v>
      </c>
      <c r="I15" s="19">
        <f t="shared" si="4"/>
        <v>888323.71</v>
      </c>
      <c r="J15" s="19">
        <f t="shared" si="5"/>
        <v>0</v>
      </c>
      <c r="K15" s="209">
        <v>0</v>
      </c>
      <c r="L15" s="19">
        <f t="shared" si="6"/>
        <v>0</v>
      </c>
      <c r="M15" s="209">
        <v>0</v>
      </c>
      <c r="N15" s="19">
        <f t="shared" si="7"/>
        <v>22742.62</v>
      </c>
      <c r="O15" s="209">
        <v>10</v>
      </c>
      <c r="P15" s="19">
        <f t="shared" si="8"/>
        <v>35819.626500000006</v>
      </c>
      <c r="Q15" s="209">
        <v>15</v>
      </c>
      <c r="R15" s="20">
        <f t="shared" si="1"/>
        <v>58562.246500000008</v>
      </c>
      <c r="S15" s="209">
        <f t="shared" si="2"/>
        <v>6.5924443804387485</v>
      </c>
      <c r="T15" s="268"/>
    </row>
    <row r="16" spans="1:20" s="101" customFormat="1" ht="12.75" x14ac:dyDescent="0.2">
      <c r="A16" s="125" t="str">
        <f>[1]buget!$A$322</f>
        <v>activitate</v>
      </c>
      <c r="B16" s="126" t="str">
        <f>[1]buget!$B$322</f>
        <v>7.5.3.4</v>
      </c>
      <c r="C16" s="76" t="s">
        <v>368</v>
      </c>
      <c r="D16" s="100" t="s">
        <v>67</v>
      </c>
      <c r="E16" s="70">
        <f>[1]buget!$DA$322</f>
        <v>464000</v>
      </c>
      <c r="F16" s="70">
        <v>0</v>
      </c>
      <c r="G16" s="70">
        <v>0</v>
      </c>
      <c r="H16" s="70">
        <v>0</v>
      </c>
      <c r="I16" s="70">
        <f t="shared" si="4"/>
        <v>464000</v>
      </c>
      <c r="J16" s="70">
        <f t="shared" si="5"/>
        <v>0</v>
      </c>
      <c r="K16" s="211">
        <v>0</v>
      </c>
      <c r="L16" s="70">
        <f t="shared" si="6"/>
        <v>0</v>
      </c>
      <c r="M16" s="211">
        <v>0</v>
      </c>
      <c r="N16" s="70">
        <f t="shared" si="7"/>
        <v>0</v>
      </c>
      <c r="O16" s="211">
        <v>0</v>
      </c>
      <c r="P16" s="70">
        <f t="shared" si="8"/>
        <v>0</v>
      </c>
      <c r="Q16" s="211">
        <v>0</v>
      </c>
      <c r="R16" s="71">
        <f t="shared" si="1"/>
        <v>0</v>
      </c>
      <c r="S16" s="211">
        <f t="shared" si="2"/>
        <v>0</v>
      </c>
      <c r="T16" s="268"/>
    </row>
    <row r="17" spans="1:20" s="101" customFormat="1" ht="12.75" x14ac:dyDescent="0.2">
      <c r="A17" s="125" t="str">
        <f>[1]buget!$A$323</f>
        <v>activitate</v>
      </c>
      <c r="B17" s="124" t="str">
        <f>[1]buget!$B$323</f>
        <v>7.5.3.5</v>
      </c>
      <c r="C17" s="76" t="s">
        <v>369</v>
      </c>
      <c r="D17" s="100" t="s">
        <v>68</v>
      </c>
      <c r="E17" s="70">
        <f>[1]buget!$DA$323</f>
        <v>32480</v>
      </c>
      <c r="F17" s="70">
        <f>[1]buget!$DB$323</f>
        <v>33180</v>
      </c>
      <c r="G17" s="70">
        <f>[1]buget!$DC$323</f>
        <v>35377.408591560001</v>
      </c>
      <c r="H17" s="70">
        <f>[1]buget!$DD$323</f>
        <v>37146.279021137998</v>
      </c>
      <c r="I17" s="70">
        <f t="shared" si="4"/>
        <v>138183.68761269801</v>
      </c>
      <c r="J17" s="70">
        <f t="shared" si="5"/>
        <v>0</v>
      </c>
      <c r="K17" s="211">
        <v>0</v>
      </c>
      <c r="L17" s="70">
        <f t="shared" si="6"/>
        <v>0</v>
      </c>
      <c r="M17" s="211">
        <v>0</v>
      </c>
      <c r="N17" s="70">
        <f t="shared" si="7"/>
        <v>0</v>
      </c>
      <c r="O17" s="211">
        <v>0</v>
      </c>
      <c r="P17" s="70">
        <f t="shared" si="8"/>
        <v>0</v>
      </c>
      <c r="Q17" s="211">
        <v>0</v>
      </c>
      <c r="R17" s="71">
        <f t="shared" si="1"/>
        <v>0</v>
      </c>
      <c r="S17" s="211">
        <f t="shared" si="2"/>
        <v>0</v>
      </c>
      <c r="T17" s="268"/>
    </row>
    <row r="18" spans="1:20" s="101" customFormat="1" ht="12.75" x14ac:dyDescent="0.2">
      <c r="A18" s="125" t="str">
        <f>[1]buget!$A$324</f>
        <v>activitate</v>
      </c>
      <c r="B18" s="124" t="str">
        <f>[1]buget!$B$324</f>
        <v>7.5.3.6</v>
      </c>
      <c r="C18" s="76" t="s">
        <v>370</v>
      </c>
      <c r="D18" s="100" t="s">
        <v>69</v>
      </c>
      <c r="E18" s="70">
        <f>[1]buget!$DA$324</f>
        <v>406000</v>
      </c>
      <c r="F18" s="70">
        <f>[1]buget!$DB$324</f>
        <v>207375</v>
      </c>
      <c r="G18" s="70">
        <f>[1]buget!$DC$324</f>
        <v>44221.760739450001</v>
      </c>
      <c r="H18" s="70">
        <f>[1]buget!$DD$324</f>
        <v>46432.848776422492</v>
      </c>
      <c r="I18" s="70">
        <f t="shared" si="4"/>
        <v>704029.60951587243</v>
      </c>
      <c r="J18" s="70">
        <f t="shared" si="5"/>
        <v>0</v>
      </c>
      <c r="K18" s="211">
        <v>0</v>
      </c>
      <c r="L18" s="70">
        <f t="shared" si="6"/>
        <v>0</v>
      </c>
      <c r="M18" s="211">
        <v>0</v>
      </c>
      <c r="N18" s="70">
        <f t="shared" si="7"/>
        <v>0</v>
      </c>
      <c r="O18" s="211">
        <v>0</v>
      </c>
      <c r="P18" s="70">
        <f t="shared" si="8"/>
        <v>0</v>
      </c>
      <c r="Q18" s="211">
        <v>0</v>
      </c>
      <c r="R18" s="71">
        <f t="shared" si="1"/>
        <v>0</v>
      </c>
      <c r="S18" s="211">
        <f t="shared" si="2"/>
        <v>0</v>
      </c>
      <c r="T18" s="268"/>
    </row>
    <row r="19" spans="1:20" s="15" customFormat="1" ht="25.5" x14ac:dyDescent="0.2">
      <c r="A19" s="127" t="str">
        <f>[1]buget!$A$193</f>
        <v>intervenție</v>
      </c>
      <c r="B19" s="122" t="str">
        <f>[1]buget!$B$193</f>
        <v>5.2.3</v>
      </c>
      <c r="C19" s="75" t="s">
        <v>153</v>
      </c>
      <c r="D19" s="86" t="s">
        <v>189</v>
      </c>
      <c r="E19" s="204">
        <f>[2]buget!$DX$194</f>
        <v>74240</v>
      </c>
      <c r="F19" s="204">
        <f>[1]buget!$AN$194-[1]buget!$CV$194</f>
        <v>75840</v>
      </c>
      <c r="G19" s="204">
        <f>[1]buget!$AO$194-[1]buget!$CW$194</f>
        <v>80862.65039787798</v>
      </c>
      <c r="H19" s="204">
        <f>[1]buget!$AP$194-[1]buget!$CX$194</f>
        <v>84905.778249336872</v>
      </c>
      <c r="I19" s="204">
        <f t="shared" si="4"/>
        <v>315848.42864721484</v>
      </c>
      <c r="J19" s="204">
        <f t="shared" si="5"/>
        <v>11136</v>
      </c>
      <c r="K19" s="210">
        <v>15</v>
      </c>
      <c r="L19" s="204">
        <f t="shared" si="6"/>
        <v>15168</v>
      </c>
      <c r="M19" s="210">
        <v>20</v>
      </c>
      <c r="N19" s="204">
        <f t="shared" si="7"/>
        <v>20215.662599469495</v>
      </c>
      <c r="O19" s="210">
        <v>25</v>
      </c>
      <c r="P19" s="204">
        <f t="shared" si="8"/>
        <v>29717.022387267905</v>
      </c>
      <c r="Q19" s="210">
        <v>35</v>
      </c>
      <c r="R19" s="11">
        <f t="shared" si="1"/>
        <v>76236.684986737397</v>
      </c>
      <c r="S19" s="210">
        <f t="shared" si="2"/>
        <v>24.137110737976645</v>
      </c>
      <c r="T19" s="203" t="s">
        <v>128</v>
      </c>
    </row>
    <row r="20" spans="1:20" s="15" customFormat="1" ht="30" customHeight="1" x14ac:dyDescent="0.2">
      <c r="A20" s="127" t="str">
        <f>[1]buget!$A$195</f>
        <v>intervenție</v>
      </c>
      <c r="B20" s="122" t="str">
        <f>[1]buget!$B$195</f>
        <v>5.2.4</v>
      </c>
      <c r="C20" s="75" t="s">
        <v>154</v>
      </c>
      <c r="D20" s="86" t="s">
        <v>190</v>
      </c>
      <c r="E20" s="11">
        <f t="shared" ref="E20:J20" si="9">E21+E22</f>
        <v>664143.01</v>
      </c>
      <c r="F20" s="11">
        <f t="shared" si="9"/>
        <v>658545.46</v>
      </c>
      <c r="G20" s="11">
        <f t="shared" si="9"/>
        <v>703440.5880405443</v>
      </c>
      <c r="H20" s="11">
        <f t="shared" si="9"/>
        <v>737654.71594257141</v>
      </c>
      <c r="I20" s="11">
        <f t="shared" si="9"/>
        <v>2763783.7739831158</v>
      </c>
      <c r="J20" s="11">
        <f t="shared" si="9"/>
        <v>0</v>
      </c>
      <c r="K20" s="212">
        <f>J20*100/E20</f>
        <v>0</v>
      </c>
      <c r="L20" s="11">
        <f>L21+L22</f>
        <v>65854.546000000002</v>
      </c>
      <c r="M20" s="212">
        <f>L20*100/F20</f>
        <v>10.000000000000002</v>
      </c>
      <c r="N20" s="11">
        <f>N21+N22</f>
        <v>105516.08820608165</v>
      </c>
      <c r="O20" s="212">
        <f>N20*100/G20</f>
        <v>15</v>
      </c>
      <c r="P20" s="11">
        <f>P21+P22</f>
        <v>147530.94318851427</v>
      </c>
      <c r="Q20" s="212">
        <f>P20*100/H20</f>
        <v>19.999999999999996</v>
      </c>
      <c r="R20" s="11">
        <f t="shared" si="1"/>
        <v>318901.57739459595</v>
      </c>
      <c r="S20" s="210">
        <f t="shared" si="2"/>
        <v>11.538586353844922</v>
      </c>
      <c r="T20" s="268" t="s">
        <v>128</v>
      </c>
    </row>
    <row r="21" spans="1:20" s="14" customFormat="1" ht="12.75" x14ac:dyDescent="0.2">
      <c r="A21" s="125" t="str">
        <f>[1]buget!$A$197</f>
        <v>activitate</v>
      </c>
      <c r="B21" s="124" t="str">
        <f>[1]buget!$B$197</f>
        <v>5.2.4.2</v>
      </c>
      <c r="C21" s="76" t="s">
        <v>182</v>
      </c>
      <c r="D21" s="85" t="s">
        <v>55</v>
      </c>
      <c r="E21" s="19">
        <f>[1]buget!$AM$197-[1]buget!$CU$197</f>
        <v>551045</v>
      </c>
      <c r="F21" s="19">
        <f>[1]buget!$DM$197+[1]buget!$AZ$38</f>
        <v>546867.74</v>
      </c>
      <c r="G21" s="19">
        <f>[1]buget!$DN$197+[1]buget!$BA$38</f>
        <v>584148.47804054432</v>
      </c>
      <c r="H21" s="19">
        <f>[1]buget!$DO$197+[1]buget!$BB$38</f>
        <v>612561.16594257136</v>
      </c>
      <c r="I21" s="19">
        <f>SUM(E21:H21)</f>
        <v>2294622.3839831157</v>
      </c>
      <c r="J21" s="19">
        <f>E21*K21/100</f>
        <v>0</v>
      </c>
      <c r="K21" s="209">
        <v>0</v>
      </c>
      <c r="L21" s="19">
        <f>F21*M21/100</f>
        <v>54686.774000000005</v>
      </c>
      <c r="M21" s="209">
        <v>10</v>
      </c>
      <c r="N21" s="19">
        <f>G21*O21/100</f>
        <v>87622.27170608165</v>
      </c>
      <c r="O21" s="209">
        <v>15</v>
      </c>
      <c r="P21" s="19">
        <f>H21*Q21/100</f>
        <v>122512.23318851426</v>
      </c>
      <c r="Q21" s="209">
        <v>20</v>
      </c>
      <c r="R21" s="20">
        <f t="shared" si="1"/>
        <v>264821.27889459592</v>
      </c>
      <c r="S21" s="209">
        <f t="shared" si="2"/>
        <v>11.540952478416358</v>
      </c>
      <c r="T21" s="268"/>
    </row>
    <row r="22" spans="1:20" s="14" customFormat="1" ht="12.75" x14ac:dyDescent="0.2">
      <c r="A22" s="125" t="str">
        <f>[1]buget!$A$198</f>
        <v>activitate</v>
      </c>
      <c r="B22" s="124" t="str">
        <f>[1]buget!$B$198</f>
        <v>5.2.4.3</v>
      </c>
      <c r="C22" s="76" t="s">
        <v>183</v>
      </c>
      <c r="D22" s="85" t="s">
        <v>54</v>
      </c>
      <c r="E22" s="19">
        <f>[1]buget!$AM$198-[1]buget!$CU$198</f>
        <v>113098.01</v>
      </c>
      <c r="F22" s="19">
        <f>[1]buget!$DM$198</f>
        <v>111677.71999999997</v>
      </c>
      <c r="G22" s="19">
        <f>[1]buget!$DN$198</f>
        <v>119292.11000000003</v>
      </c>
      <c r="H22" s="19">
        <f>[1]buget!$DO$198</f>
        <v>125093.55000000003</v>
      </c>
      <c r="I22" s="19">
        <f>SUM(E22:H22)</f>
        <v>469161.39000000007</v>
      </c>
      <c r="J22" s="19">
        <f>E22*K22/100</f>
        <v>0</v>
      </c>
      <c r="K22" s="209">
        <v>0</v>
      </c>
      <c r="L22" s="19">
        <f>F22*M22/100</f>
        <v>11167.771999999997</v>
      </c>
      <c r="M22" s="209">
        <v>10</v>
      </c>
      <c r="N22" s="19">
        <f>G22*O22/100</f>
        <v>17893.816500000004</v>
      </c>
      <c r="O22" s="209">
        <v>15</v>
      </c>
      <c r="P22" s="19">
        <f>H22*Q22/100</f>
        <v>25018.710000000006</v>
      </c>
      <c r="Q22" s="209">
        <v>20</v>
      </c>
      <c r="R22" s="20">
        <f t="shared" si="1"/>
        <v>54080.298500000004</v>
      </c>
      <c r="S22" s="209">
        <f t="shared" si="2"/>
        <v>11.527013870429533</v>
      </c>
      <c r="T22" s="268"/>
    </row>
    <row r="23" spans="1:20" s="15" customFormat="1" ht="12.75" x14ac:dyDescent="0.2">
      <c r="A23" s="127" t="str">
        <f>[1]buget!$A$233</f>
        <v>intervenție</v>
      </c>
      <c r="B23" s="122" t="str">
        <f>[1]buget!$B$234</f>
        <v>5.5.1.1</v>
      </c>
      <c r="C23" s="75" t="s">
        <v>155</v>
      </c>
      <c r="D23" s="86" t="s">
        <v>17</v>
      </c>
      <c r="E23" s="204">
        <v>0</v>
      </c>
      <c r="F23" s="204">
        <f>[1]buget!$AN$234</f>
        <v>474000</v>
      </c>
      <c r="G23" s="204">
        <v>0</v>
      </c>
      <c r="H23" s="204">
        <f>[1]buget!$AP$234</f>
        <v>530661.13</v>
      </c>
      <c r="I23" s="204">
        <f>SUM(E23:H23)</f>
        <v>1004661.13</v>
      </c>
      <c r="J23" s="204">
        <f>E23*K23/100</f>
        <v>0</v>
      </c>
      <c r="K23" s="210">
        <v>0</v>
      </c>
      <c r="L23" s="204">
        <f>F23*M23/100</f>
        <v>0</v>
      </c>
      <c r="M23" s="210">
        <v>0</v>
      </c>
      <c r="N23" s="204">
        <f>G23*O23/100</f>
        <v>0</v>
      </c>
      <c r="O23" s="210">
        <v>0</v>
      </c>
      <c r="P23" s="204">
        <f>H23*Q23/100</f>
        <v>0</v>
      </c>
      <c r="Q23" s="210">
        <v>0</v>
      </c>
      <c r="R23" s="11">
        <f t="shared" si="1"/>
        <v>0</v>
      </c>
      <c r="S23" s="210">
        <f t="shared" si="2"/>
        <v>0</v>
      </c>
      <c r="T23" s="268"/>
    </row>
    <row r="24" spans="1:20" s="2" customFormat="1" ht="15.75" customHeight="1" x14ac:dyDescent="0.25">
      <c r="A24" s="128"/>
      <c r="B24" s="129"/>
      <c r="C24" s="65"/>
      <c r="D24" s="66" t="s">
        <v>37</v>
      </c>
      <c r="E24" s="63"/>
      <c r="F24" s="63"/>
      <c r="G24" s="63"/>
      <c r="H24" s="63"/>
      <c r="I24" s="63"/>
      <c r="J24" s="63"/>
      <c r="K24" s="213"/>
      <c r="L24" s="63"/>
      <c r="M24" s="213"/>
      <c r="N24" s="63"/>
      <c r="O24" s="213"/>
      <c r="P24" s="63"/>
      <c r="Q24" s="213"/>
      <c r="R24" s="63"/>
      <c r="S24" s="213"/>
      <c r="T24" s="64"/>
    </row>
    <row r="25" spans="1:20" s="21" customFormat="1" ht="12.75" x14ac:dyDescent="0.2">
      <c r="A25" s="120"/>
      <c r="B25" s="120"/>
      <c r="C25" s="75" t="s">
        <v>156</v>
      </c>
      <c r="D25" s="87" t="s">
        <v>193</v>
      </c>
      <c r="E25" s="6">
        <f t="shared" ref="E25:J25" si="10">E26+E27</f>
        <v>165838.5</v>
      </c>
      <c r="F25" s="6">
        <f t="shared" si="10"/>
        <v>50007</v>
      </c>
      <c r="G25" s="6">
        <f t="shared" si="10"/>
        <v>53318.81</v>
      </c>
      <c r="H25" s="6">
        <f t="shared" si="10"/>
        <v>55984.747000000003</v>
      </c>
      <c r="I25" s="11">
        <f t="shared" si="10"/>
        <v>325149.05700000003</v>
      </c>
      <c r="J25" s="11">
        <f t="shared" si="10"/>
        <v>0</v>
      </c>
      <c r="K25" s="212">
        <f>J25*100/E25</f>
        <v>0</v>
      </c>
      <c r="L25" s="11">
        <f>L26+L27</f>
        <v>0</v>
      </c>
      <c r="M25" s="212">
        <f>L25*100/F25</f>
        <v>0</v>
      </c>
      <c r="N25" s="11">
        <f>N26+N27</f>
        <v>0</v>
      </c>
      <c r="O25" s="212">
        <f>N25*100/G25</f>
        <v>0</v>
      </c>
      <c r="P25" s="11">
        <f>P26+P27</f>
        <v>0</v>
      </c>
      <c r="Q25" s="212">
        <f>P25*100/H25</f>
        <v>0</v>
      </c>
      <c r="R25" s="11">
        <f t="shared" ref="R25:R32" si="11">J25+L25+N25+P25</f>
        <v>0</v>
      </c>
      <c r="S25" s="210">
        <f t="shared" ref="S25:S34" si="12">R25*100/I25</f>
        <v>0</v>
      </c>
      <c r="T25" s="274" t="s">
        <v>43</v>
      </c>
    </row>
    <row r="26" spans="1:20" s="13" customFormat="1" ht="12.75" x14ac:dyDescent="0.2">
      <c r="A26" s="123" t="str">
        <f>[1]buget!$A$44</f>
        <v>activitate</v>
      </c>
      <c r="B26" s="130" t="str">
        <f>[1]buget!$B$164</f>
        <v>5.1.1.6</v>
      </c>
      <c r="C26" s="77" t="s">
        <v>184</v>
      </c>
      <c r="D26" s="88" t="s">
        <v>49</v>
      </c>
      <c r="E26" s="22">
        <f>[1]buget!$AL$164</f>
        <v>44053.34</v>
      </c>
      <c r="F26" s="19">
        <f>[1]buget!$DS$164</f>
        <v>23463</v>
      </c>
      <c r="G26" s="19">
        <f>[1]buget!$DT$164</f>
        <v>25016.885999999999</v>
      </c>
      <c r="H26" s="19">
        <f>[1]buget!$DU$164</f>
        <v>26267.724000000002</v>
      </c>
      <c r="I26" s="19">
        <f t="shared" ref="I26:I32" si="13">SUM(E26:H26)</f>
        <v>118800.95</v>
      </c>
      <c r="J26" s="19">
        <f>E26*K26/100</f>
        <v>0</v>
      </c>
      <c r="K26" s="209">
        <v>0</v>
      </c>
      <c r="L26" s="19">
        <f>F26*M26/100</f>
        <v>0</v>
      </c>
      <c r="M26" s="209">
        <v>0</v>
      </c>
      <c r="N26" s="19">
        <f>G26*O26/100</f>
        <v>0</v>
      </c>
      <c r="O26" s="209">
        <v>0</v>
      </c>
      <c r="P26" s="19">
        <f>H26*Q26/100</f>
        <v>0</v>
      </c>
      <c r="Q26" s="209">
        <v>0</v>
      </c>
      <c r="R26" s="20">
        <f t="shared" si="11"/>
        <v>0</v>
      </c>
      <c r="S26" s="209">
        <f t="shared" si="12"/>
        <v>0</v>
      </c>
      <c r="T26" s="274"/>
    </row>
    <row r="27" spans="1:20" s="13" customFormat="1" ht="12.75" x14ac:dyDescent="0.2">
      <c r="A27" s="125" t="str">
        <f>[1]buget!$A$163</f>
        <v>activitate</v>
      </c>
      <c r="B27" s="130" t="str">
        <f>[1]buget!$B$163</f>
        <v>5.1.1.5</v>
      </c>
      <c r="C27" s="77" t="s">
        <v>185</v>
      </c>
      <c r="D27" s="88" t="s">
        <v>56</v>
      </c>
      <c r="E27" s="19">
        <f>[1]buget!$AM$163</f>
        <v>121785.16</v>
      </c>
      <c r="F27" s="19">
        <f>[1]buget!$DS$163+[1]buget!$BF$163</f>
        <v>26544</v>
      </c>
      <c r="G27" s="19">
        <f>[1]buget!$DT$163+[1]buget!$BG$163</f>
        <v>28301.924000000003</v>
      </c>
      <c r="H27" s="19">
        <f>[1]buget!$DU$163+[1]buget!$BH$163</f>
        <v>29717.023000000005</v>
      </c>
      <c r="I27" s="19">
        <f t="shared" si="13"/>
        <v>206348.10700000002</v>
      </c>
      <c r="J27" s="19">
        <f>E27*K27/100</f>
        <v>0</v>
      </c>
      <c r="K27" s="209">
        <v>0</v>
      </c>
      <c r="L27" s="19">
        <f>F27*M27/100</f>
        <v>0</v>
      </c>
      <c r="M27" s="209">
        <v>0</v>
      </c>
      <c r="N27" s="19">
        <f>G27*O27/100</f>
        <v>0</v>
      </c>
      <c r="O27" s="209">
        <v>0</v>
      </c>
      <c r="P27" s="19">
        <f>H27*Q27/100</f>
        <v>0</v>
      </c>
      <c r="Q27" s="209">
        <v>0</v>
      </c>
      <c r="R27" s="20">
        <f t="shared" si="11"/>
        <v>0</v>
      </c>
      <c r="S27" s="209">
        <f t="shared" si="12"/>
        <v>0</v>
      </c>
      <c r="T27" s="274"/>
    </row>
    <row r="28" spans="1:20" s="21" customFormat="1" ht="25.5" x14ac:dyDescent="0.2">
      <c r="A28" s="120"/>
      <c r="B28" s="131"/>
      <c r="C28" s="75" t="s">
        <v>157</v>
      </c>
      <c r="D28" s="87" t="s">
        <v>194</v>
      </c>
      <c r="E28" s="6">
        <f>E29+E30+E31+E32</f>
        <v>593456</v>
      </c>
      <c r="F28" s="6">
        <f>F29+F30+F31+F32</f>
        <v>154524</v>
      </c>
      <c r="G28" s="6">
        <f>G29+G30+G31+G32</f>
        <v>232480.10399999999</v>
      </c>
      <c r="H28" s="6">
        <f>H29+H30+H31+H32</f>
        <v>150177.09</v>
      </c>
      <c r="I28" s="204">
        <f t="shared" si="13"/>
        <v>1130637.1940000001</v>
      </c>
      <c r="J28" s="6">
        <f>J29+J30+J31+J32</f>
        <v>18838.400000000001</v>
      </c>
      <c r="K28" s="212">
        <f>J28*100/E28</f>
        <v>3.174354964816263</v>
      </c>
      <c r="L28" s="6">
        <f>L29+L30+L31+L32</f>
        <v>16471.5</v>
      </c>
      <c r="M28" s="212">
        <f>L28*100/F28</f>
        <v>10.659509202453988</v>
      </c>
      <c r="N28" s="6">
        <f>N29+N30+N31+N32</f>
        <v>45510.508000000002</v>
      </c>
      <c r="O28" s="212">
        <f>N28*100/G28</f>
        <v>19.57608725089008</v>
      </c>
      <c r="P28" s="6">
        <f>P29+P30+P31+P32</f>
        <v>30605.878499999999</v>
      </c>
      <c r="Q28" s="212">
        <f>P28*100/H28</f>
        <v>20.379858539008847</v>
      </c>
      <c r="R28" s="11">
        <f t="shared" si="11"/>
        <v>111426.28649999999</v>
      </c>
      <c r="S28" s="210">
        <f t="shared" si="12"/>
        <v>9.855176098160447</v>
      </c>
      <c r="T28" s="274" t="s">
        <v>262</v>
      </c>
    </row>
    <row r="29" spans="1:20" s="72" customFormat="1" ht="12.75" x14ac:dyDescent="0.2">
      <c r="A29" s="123" t="str">
        <f>[1]buget!$A$105</f>
        <v>activitate</v>
      </c>
      <c r="B29" s="130" t="str">
        <f>[1]buget!$B$105</f>
        <v>3.1.2.3</v>
      </c>
      <c r="C29" s="98" t="s">
        <v>371</v>
      </c>
      <c r="D29" s="99" t="s">
        <v>50</v>
      </c>
      <c r="E29" s="69">
        <f>[1]buget!$DA$105</f>
        <v>405072</v>
      </c>
      <c r="F29" s="69">
        <f>[1]buget!$DB$105</f>
        <v>0</v>
      </c>
      <c r="G29" s="69">
        <f>[1]buget!$DC$105</f>
        <v>27291.144</v>
      </c>
      <c r="H29" s="69">
        <f>[1]buget!$DD$105</f>
        <v>0</v>
      </c>
      <c r="I29" s="70">
        <f t="shared" si="13"/>
        <v>432363.14399999997</v>
      </c>
      <c r="J29" s="70">
        <f>E29*K29/100</f>
        <v>0</v>
      </c>
      <c r="K29" s="211">
        <v>0</v>
      </c>
      <c r="L29" s="70">
        <f>F29*M29/100</f>
        <v>0</v>
      </c>
      <c r="M29" s="211">
        <v>0</v>
      </c>
      <c r="N29" s="70">
        <f>G29*O29/100</f>
        <v>13645.572</v>
      </c>
      <c r="O29" s="211">
        <v>50</v>
      </c>
      <c r="P29" s="70">
        <f>H29*Q29/100</f>
        <v>0</v>
      </c>
      <c r="Q29" s="211">
        <v>0</v>
      </c>
      <c r="R29" s="71">
        <f t="shared" si="11"/>
        <v>13645.572</v>
      </c>
      <c r="S29" s="211">
        <f t="shared" si="12"/>
        <v>3.1560442163867695</v>
      </c>
      <c r="T29" s="274"/>
    </row>
    <row r="30" spans="1:20" s="13" customFormat="1" ht="12.75" x14ac:dyDescent="0.2">
      <c r="A30" s="125" t="str">
        <f>[1]buget!$A$166</f>
        <v>activitate</v>
      </c>
      <c r="B30" s="130" t="str">
        <f>[1]buget!$B$166</f>
        <v>5.1.2.1</v>
      </c>
      <c r="C30" s="98" t="s">
        <v>372</v>
      </c>
      <c r="D30" s="88" t="s">
        <v>51</v>
      </c>
      <c r="E30" s="22">
        <f>[1]buget!$DR$166</f>
        <v>148480</v>
      </c>
      <c r="F30" s="22">
        <f>[1]buget!$DS$166</f>
        <v>113760</v>
      </c>
      <c r="G30" s="22">
        <f>[1]buget!$DT$166</f>
        <v>161725.28</v>
      </c>
      <c r="H30" s="22">
        <f>[1]buget!$DU$166</f>
        <v>127358.67</v>
      </c>
      <c r="I30" s="19">
        <f t="shared" si="13"/>
        <v>551323.95000000007</v>
      </c>
      <c r="J30" s="19">
        <f>E30*K30/100</f>
        <v>14848</v>
      </c>
      <c r="K30" s="209">
        <v>10</v>
      </c>
      <c r="L30" s="19">
        <f>F30*M30/100</f>
        <v>11376</v>
      </c>
      <c r="M30" s="209">
        <v>10</v>
      </c>
      <c r="N30" s="19">
        <f>G30*O30/100</f>
        <v>24258.792000000001</v>
      </c>
      <c r="O30" s="209">
        <v>15</v>
      </c>
      <c r="P30" s="19">
        <f>H30*Q30/100</f>
        <v>25471.734</v>
      </c>
      <c r="Q30" s="209">
        <v>20</v>
      </c>
      <c r="R30" s="20">
        <f t="shared" si="11"/>
        <v>75954.525999999998</v>
      </c>
      <c r="S30" s="209">
        <f t="shared" si="12"/>
        <v>13.776750674444669</v>
      </c>
      <c r="T30" s="274"/>
    </row>
    <row r="31" spans="1:20" s="13" customFormat="1" ht="25.5" x14ac:dyDescent="0.2">
      <c r="A31" s="125" t="str">
        <f>[1]buget!$A$167</f>
        <v>activitate</v>
      </c>
      <c r="B31" s="130" t="str">
        <f>[1]buget!$B$167</f>
        <v>5.1.2.2</v>
      </c>
      <c r="C31" s="98" t="s">
        <v>373</v>
      </c>
      <c r="D31" s="89" t="s">
        <v>52</v>
      </c>
      <c r="E31" s="22">
        <f>[1]buget!$DR$167</f>
        <v>19952</v>
      </c>
      <c r="F31" s="22">
        <f>[1]buget!$DS$167</f>
        <v>20382</v>
      </c>
      <c r="G31" s="22">
        <f>[1]buget!$DT$167</f>
        <v>21731.84</v>
      </c>
      <c r="H31" s="22">
        <f>[1]buget!$DU$167</f>
        <v>11409.21</v>
      </c>
      <c r="I31" s="19">
        <f t="shared" si="13"/>
        <v>73475.049999999988</v>
      </c>
      <c r="J31" s="19">
        <f>E31*K31/100</f>
        <v>1995.2</v>
      </c>
      <c r="K31" s="209">
        <v>10</v>
      </c>
      <c r="L31" s="19">
        <f>F31*M31/100</f>
        <v>2038.2</v>
      </c>
      <c r="M31" s="209">
        <v>10</v>
      </c>
      <c r="N31" s="19">
        <f>G31*O31/100</f>
        <v>3259.7759999999998</v>
      </c>
      <c r="O31" s="209">
        <v>15</v>
      </c>
      <c r="P31" s="19">
        <f>H31*Q31/100</f>
        <v>2281.8419999999996</v>
      </c>
      <c r="Q31" s="209">
        <v>20</v>
      </c>
      <c r="R31" s="20">
        <f t="shared" si="11"/>
        <v>9575.018</v>
      </c>
      <c r="S31" s="209">
        <f t="shared" si="12"/>
        <v>13.031659046166014</v>
      </c>
      <c r="T31" s="274"/>
    </row>
    <row r="32" spans="1:20" s="13" customFormat="1" ht="12.75" x14ac:dyDescent="0.2">
      <c r="A32" s="125" t="str">
        <f>[1]buget!$A$171</f>
        <v>activitate</v>
      </c>
      <c r="B32" s="130" t="str">
        <f>[1]buget!$B$171</f>
        <v>5.1.4.1</v>
      </c>
      <c r="C32" s="98" t="s">
        <v>374</v>
      </c>
      <c r="D32" s="89" t="s">
        <v>53</v>
      </c>
      <c r="E32" s="22">
        <f>[1]buget!$DR$171</f>
        <v>19952</v>
      </c>
      <c r="F32" s="22">
        <f>[1]buget!$DS$171</f>
        <v>20382</v>
      </c>
      <c r="G32" s="22">
        <f>[1]buget!$DT$171</f>
        <v>21731.84</v>
      </c>
      <c r="H32" s="22">
        <f>[1]buget!$DU$171</f>
        <v>11409.21</v>
      </c>
      <c r="I32" s="19">
        <f t="shared" si="13"/>
        <v>73475.049999999988</v>
      </c>
      <c r="J32" s="19">
        <f>E32*K32/100</f>
        <v>1995.2</v>
      </c>
      <c r="K32" s="209">
        <v>10</v>
      </c>
      <c r="L32" s="19">
        <f>F32*M32/100</f>
        <v>3057.3</v>
      </c>
      <c r="M32" s="209">
        <v>15</v>
      </c>
      <c r="N32" s="19">
        <f>G32*O32/100</f>
        <v>4346.3679999999995</v>
      </c>
      <c r="O32" s="209">
        <v>20</v>
      </c>
      <c r="P32" s="19">
        <f>H32*Q32/100</f>
        <v>2852.3024999999998</v>
      </c>
      <c r="Q32" s="209">
        <v>25</v>
      </c>
      <c r="R32" s="20">
        <f t="shared" si="11"/>
        <v>12251.170499999998</v>
      </c>
      <c r="S32" s="209">
        <f t="shared" si="12"/>
        <v>16.673919241973977</v>
      </c>
      <c r="T32" s="274"/>
    </row>
    <row r="33" spans="1:20" s="2" customFormat="1" ht="15.75" customHeight="1" x14ac:dyDescent="0.25">
      <c r="A33" s="132"/>
      <c r="B33" s="59"/>
      <c r="C33" s="78"/>
      <c r="D33" s="109" t="s">
        <v>231</v>
      </c>
      <c r="E33" s="97"/>
      <c r="F33" s="97"/>
      <c r="G33" s="97"/>
      <c r="H33" s="97"/>
      <c r="I33" s="97"/>
      <c r="J33" s="97"/>
      <c r="K33" s="214"/>
      <c r="L33" s="97"/>
      <c r="M33" s="214"/>
      <c r="N33" s="97"/>
      <c r="O33" s="214"/>
      <c r="P33" s="97"/>
      <c r="Q33" s="214"/>
      <c r="R33" s="97"/>
      <c r="S33" s="214"/>
      <c r="T33" s="97"/>
    </row>
    <row r="34" spans="1:20" s="50" customFormat="1" ht="15.75" x14ac:dyDescent="0.25">
      <c r="A34" s="132"/>
      <c r="B34" s="59"/>
      <c r="C34" s="75" t="s">
        <v>160</v>
      </c>
      <c r="D34" s="74" t="s">
        <v>232</v>
      </c>
      <c r="E34" s="226">
        <f>E35+E36+E37+E38+E39</f>
        <v>3239123.1920434786</v>
      </c>
      <c r="F34" s="226">
        <f t="shared" ref="F34:H34" si="14">F35+F36+F37+F38+F39</f>
        <v>2746337.1998678013</v>
      </c>
      <c r="G34" s="226">
        <f t="shared" si="14"/>
        <v>2917648.4078456843</v>
      </c>
      <c r="H34" s="226">
        <f t="shared" si="14"/>
        <v>3055581.6808580398</v>
      </c>
      <c r="I34" s="226">
        <f>E34+F34+G34+H34</f>
        <v>11958690.480615003</v>
      </c>
      <c r="J34" s="226">
        <f>J35+J36+J37+J38+J39</f>
        <v>78416</v>
      </c>
      <c r="K34" s="246">
        <f>J34*100/E34</f>
        <v>2.4209020574647977</v>
      </c>
      <c r="L34" s="226">
        <f>L35+L36+L37+L38+L39</f>
        <v>501797.27998017019</v>
      </c>
      <c r="M34" s="246">
        <f>L34*100/F34</f>
        <v>18.271510141009813</v>
      </c>
      <c r="N34" s="226">
        <f>N35+N36+N37+N38+N39</f>
        <v>679326.16956913681</v>
      </c>
      <c r="O34" s="212">
        <f>N34*100/G34</f>
        <v>23.283345852858726</v>
      </c>
      <c r="P34" s="226">
        <f>P35+P36+P37+P38+P39</f>
        <v>864484.40621450997</v>
      </c>
      <c r="Q34" s="212">
        <f>P34*100/H34</f>
        <v>28.291975031469409</v>
      </c>
      <c r="R34" s="226">
        <f>R35+R36+R37+R38+R39</f>
        <v>2124023.8557638172</v>
      </c>
      <c r="S34" s="210">
        <f t="shared" si="12"/>
        <v>17.761341504798143</v>
      </c>
      <c r="T34" s="274" t="s">
        <v>130</v>
      </c>
    </row>
    <row r="35" spans="1:20" s="27" customFormat="1" x14ac:dyDescent="0.25">
      <c r="A35" s="133" t="str">
        <f>[1]buget!$A$187</f>
        <v>activitate</v>
      </c>
      <c r="B35" s="134" t="str">
        <f>[1]buget!$B$187</f>
        <v>5.2.2.2</v>
      </c>
      <c r="C35" s="77" t="s">
        <v>233</v>
      </c>
      <c r="D35" s="89" t="s">
        <v>63</v>
      </c>
      <c r="E35" s="22">
        <f>[2]buget!$AM$186+[2]buget!$AM$187-[2]buget!$CU$187</f>
        <v>1097577.5920434783</v>
      </c>
      <c r="F35" s="22">
        <f>[1]buget!$AZ$187</f>
        <v>791536.78986780136</v>
      </c>
      <c r="G35" s="22">
        <f>[1]buget!$BA$187</f>
        <v>843957.81784568471</v>
      </c>
      <c r="H35" s="22">
        <f>[1]buget!$BB$187</f>
        <v>886155.71085804002</v>
      </c>
      <c r="I35" s="22">
        <f>SUM(E35:H35)</f>
        <v>3619227.9106150041</v>
      </c>
      <c r="J35" s="19">
        <f>E35*K35/100</f>
        <v>0</v>
      </c>
      <c r="K35" s="209">
        <v>0</v>
      </c>
      <c r="L35" s="19">
        <f>F35*M35/100</f>
        <v>118730.5184801702</v>
      </c>
      <c r="M35" s="209">
        <v>15</v>
      </c>
      <c r="N35" s="19">
        <f>G35*O35/100</f>
        <v>168791.56356913692</v>
      </c>
      <c r="O35" s="209">
        <v>20</v>
      </c>
      <c r="P35" s="19">
        <f>H35*Q35/100</f>
        <v>221538.92771451001</v>
      </c>
      <c r="Q35" s="209">
        <v>25</v>
      </c>
      <c r="R35" s="20">
        <f>J35+L35+N35+P35</f>
        <v>509061.00976381713</v>
      </c>
      <c r="S35" s="209">
        <f>R35*100/I35</f>
        <v>14.065458775634662</v>
      </c>
      <c r="T35" s="275"/>
    </row>
    <row r="36" spans="1:20" s="27" customFormat="1" x14ac:dyDescent="0.25">
      <c r="A36" s="133" t="str">
        <f>[1]buget!$A$188</f>
        <v>activitate</v>
      </c>
      <c r="B36" s="134" t="str">
        <f>[1]buget!$B$188</f>
        <v>5.2.2.3</v>
      </c>
      <c r="C36" s="77" t="s">
        <v>234</v>
      </c>
      <c r="D36" s="89" t="s">
        <v>34</v>
      </c>
      <c r="E36" s="22">
        <f>[2]buget!$DX$188</f>
        <v>0</v>
      </c>
      <c r="F36" s="22">
        <f>[1]buget!$AZ$188+[1]buget!$AZ$189+[1]buget!$BF$188</f>
        <v>159525.40999999997</v>
      </c>
      <c r="G36" s="22">
        <f>[1]buget!$BA$188+[1]buget!$BA$189+[1]buget!$BG$188</f>
        <v>159525.40999999997</v>
      </c>
      <c r="H36" s="22">
        <f>[1]buget!$BB$188+[1]buget!$BB$189+[1]buget!$BH$188</f>
        <v>159525.40999999997</v>
      </c>
      <c r="I36" s="22">
        <f>SUM(E36:H36)</f>
        <v>478576.22999999992</v>
      </c>
      <c r="J36" s="19">
        <f>E36*K36/100</f>
        <v>0</v>
      </c>
      <c r="K36" s="209">
        <v>0</v>
      </c>
      <c r="L36" s="19">
        <f>F36*M36/100</f>
        <v>23928.811499999996</v>
      </c>
      <c r="M36" s="209">
        <v>15</v>
      </c>
      <c r="N36" s="19">
        <f>G36*O36/100</f>
        <v>31905.081999999991</v>
      </c>
      <c r="O36" s="209">
        <v>20</v>
      </c>
      <c r="P36" s="19">
        <f>H36*Q36/100</f>
        <v>39881.352499999994</v>
      </c>
      <c r="Q36" s="209">
        <v>25</v>
      </c>
      <c r="R36" s="20">
        <f>J36+L36+N36+P36</f>
        <v>95715.245999999985</v>
      </c>
      <c r="S36" s="209">
        <f>R36*100/I36</f>
        <v>20</v>
      </c>
      <c r="T36" s="275"/>
    </row>
    <row r="37" spans="1:20" s="27" customFormat="1" x14ac:dyDescent="0.25">
      <c r="A37" s="133" t="str">
        <f>[1]buget!$A$190</f>
        <v>activitate</v>
      </c>
      <c r="B37" s="135" t="str">
        <f>[1]buget!$B$190</f>
        <v>5.2.2.5</v>
      </c>
      <c r="C37" s="77" t="s">
        <v>235</v>
      </c>
      <c r="D37" s="89" t="s">
        <v>35</v>
      </c>
      <c r="E37" s="22">
        <f>[1]buget!$AM$190</f>
        <v>1053465.6000000001</v>
      </c>
      <c r="F37" s="22">
        <f>[1]buget!$AZ$190+[1]buget!$BF$190</f>
        <v>896808.00000000012</v>
      </c>
      <c r="G37" s="22">
        <f>[1]buget!$BA$190+[1]buget!$BG$190</f>
        <v>956200.2999999997</v>
      </c>
      <c r="H37" s="22">
        <f>[1]buget!$BB$190+[1]buget!$BH$190</f>
        <v>1004010.7</v>
      </c>
      <c r="I37" s="22">
        <f>SUM(E37:H37)</f>
        <v>3910484.5999999996</v>
      </c>
      <c r="J37" s="19">
        <f>E37*K37/100</f>
        <v>0</v>
      </c>
      <c r="K37" s="209">
        <v>0</v>
      </c>
      <c r="L37" s="19">
        <f>F37*M37/100</f>
        <v>134521.20000000001</v>
      </c>
      <c r="M37" s="209">
        <v>15</v>
      </c>
      <c r="N37" s="19">
        <f>G37*O37/100</f>
        <v>191240.05999999994</v>
      </c>
      <c r="O37" s="209">
        <v>20</v>
      </c>
      <c r="P37" s="19">
        <f>H37*Q37/100</f>
        <v>251002.67499999999</v>
      </c>
      <c r="Q37" s="209">
        <v>25</v>
      </c>
      <c r="R37" s="20">
        <f>J37+L37+N37+P37</f>
        <v>576763.93499999994</v>
      </c>
      <c r="S37" s="209">
        <f>R37*100/I37</f>
        <v>14.74916778856513</v>
      </c>
      <c r="T37" s="275"/>
    </row>
    <row r="38" spans="1:20" s="27" customFormat="1" x14ac:dyDescent="0.25">
      <c r="A38" s="133" t="str">
        <f>[1]buget!$A$211</f>
        <v>activitate</v>
      </c>
      <c r="B38" s="135" t="str">
        <f>[1]buget!$B$211</f>
        <v>5.3.3.3</v>
      </c>
      <c r="C38" s="77" t="s">
        <v>236</v>
      </c>
      <c r="D38" s="89" t="s">
        <v>36</v>
      </c>
      <c r="E38" s="22">
        <f>[1]buget!$AM$211</f>
        <v>696000</v>
      </c>
      <c r="F38" s="22">
        <f>[1]buget!$AZ$211</f>
        <v>568800</v>
      </c>
      <c r="G38" s="22">
        <f>[1]buget!$BA$211</f>
        <v>606469.88</v>
      </c>
      <c r="H38" s="22">
        <f>[1]buget!$BB$211</f>
        <v>636793.36</v>
      </c>
      <c r="I38" s="22">
        <f>SUM(E38:H38)</f>
        <v>2508063.2399999998</v>
      </c>
      <c r="J38" s="19">
        <f>E38*K38/100</f>
        <v>0</v>
      </c>
      <c r="K38" s="209">
        <v>0</v>
      </c>
      <c r="L38" s="19">
        <f>F38*M38/100</f>
        <v>142200</v>
      </c>
      <c r="M38" s="209">
        <v>25</v>
      </c>
      <c r="N38" s="19">
        <f>G38*O38/100</f>
        <v>181940.96399999998</v>
      </c>
      <c r="O38" s="209">
        <v>30</v>
      </c>
      <c r="P38" s="19">
        <f>H38*Q38/100</f>
        <v>222877.67599999998</v>
      </c>
      <c r="Q38" s="209">
        <v>35</v>
      </c>
      <c r="R38" s="20">
        <f>J38+L38+N38+P38</f>
        <v>547018.6399999999</v>
      </c>
      <c r="S38" s="209">
        <f>R38*100/I38</f>
        <v>21.810400602179392</v>
      </c>
      <c r="T38" s="275"/>
    </row>
    <row r="39" spans="1:20" s="27" customFormat="1" x14ac:dyDescent="0.25">
      <c r="A39" s="133" t="s">
        <v>379</v>
      </c>
      <c r="B39" s="135" t="s">
        <v>381</v>
      </c>
      <c r="C39" s="77" t="s">
        <v>380</v>
      </c>
      <c r="D39" s="89" t="s">
        <v>382</v>
      </c>
      <c r="E39" s="22">
        <f>[2]buget!$AM$209-[2]buget!$CU$209</f>
        <v>392080</v>
      </c>
      <c r="F39" s="22">
        <f>[2]buget!$AN$209-[2]buget!$CV$209</f>
        <v>329667</v>
      </c>
      <c r="G39" s="22">
        <f>[2]buget!$AO$209-[2]buget!$CW$209</f>
        <v>351495</v>
      </c>
      <c r="H39" s="22">
        <f>[2]buget!$AP$209-[2]buget!$CX$209</f>
        <v>369096.49999999994</v>
      </c>
      <c r="I39" s="22">
        <f>SUM(E39:H39)</f>
        <v>1442338.5</v>
      </c>
      <c r="J39" s="19">
        <f>E39*K39/100</f>
        <v>78416</v>
      </c>
      <c r="K39" s="209">
        <v>20</v>
      </c>
      <c r="L39" s="19">
        <f>F39*M39/100</f>
        <v>82416.75</v>
      </c>
      <c r="M39" s="209">
        <v>25</v>
      </c>
      <c r="N39" s="19">
        <f>G39*O39/100</f>
        <v>105448.5</v>
      </c>
      <c r="O39" s="209">
        <v>30</v>
      </c>
      <c r="P39" s="19">
        <f>H39*Q39/100</f>
        <v>129183.77499999998</v>
      </c>
      <c r="Q39" s="209">
        <v>35</v>
      </c>
      <c r="R39" s="20">
        <f>J39+L39+N39+P39</f>
        <v>395465.02499999997</v>
      </c>
      <c r="S39" s="209">
        <f>R39*100/I39</f>
        <v>27.418322744626174</v>
      </c>
      <c r="T39" s="26"/>
    </row>
    <row r="40" spans="1:20" s="37" customFormat="1" ht="63" x14ac:dyDescent="0.25">
      <c r="A40" s="136"/>
      <c r="B40" s="137"/>
      <c r="C40" s="108" t="s">
        <v>144</v>
      </c>
      <c r="D40" s="105" t="s">
        <v>195</v>
      </c>
      <c r="E40" s="106"/>
      <c r="F40" s="106"/>
      <c r="G40" s="106"/>
      <c r="H40" s="106"/>
      <c r="I40" s="106"/>
      <c r="J40" s="106"/>
      <c r="K40" s="216"/>
      <c r="L40" s="106"/>
      <c r="M40" s="216"/>
      <c r="N40" s="106"/>
      <c r="O40" s="216"/>
      <c r="P40" s="106"/>
      <c r="Q40" s="216"/>
      <c r="R40" s="106"/>
      <c r="S40" s="216"/>
      <c r="T40" s="107"/>
    </row>
    <row r="41" spans="1:20" s="32" customFormat="1" ht="15.75" customHeight="1" x14ac:dyDescent="0.25">
      <c r="A41" s="138"/>
      <c r="B41" s="139"/>
      <c r="C41" s="65"/>
      <c r="D41" s="66" t="s">
        <v>38</v>
      </c>
      <c r="E41" s="67"/>
      <c r="F41" s="67"/>
      <c r="G41" s="67"/>
      <c r="H41" s="67"/>
      <c r="I41" s="67"/>
      <c r="J41" s="67"/>
      <c r="K41" s="217"/>
      <c r="L41" s="67"/>
      <c r="M41" s="217"/>
      <c r="N41" s="67"/>
      <c r="O41" s="217"/>
      <c r="P41" s="67"/>
      <c r="Q41" s="217"/>
      <c r="R41" s="67"/>
      <c r="S41" s="217"/>
      <c r="T41" s="68"/>
    </row>
    <row r="42" spans="1:20" s="49" customFormat="1" ht="25.5" x14ac:dyDescent="0.25">
      <c r="A42" s="138"/>
      <c r="B42" s="139"/>
      <c r="C42" s="75" t="s">
        <v>171</v>
      </c>
      <c r="D42" s="74" t="s">
        <v>206</v>
      </c>
      <c r="E42" s="233">
        <f>E43+E44+E45+E46+E47+E48+E49+E50+E51+E52</f>
        <v>14960533.903352315</v>
      </c>
      <c r="F42" s="233">
        <f t="shared" ref="F42:R42" si="15">F43+F44+F45+F46+F47+F48+F49+F50+F51+F52</f>
        <v>15286367.073297489</v>
      </c>
      <c r="G42" s="233">
        <f t="shared" si="15"/>
        <v>15925888.620016204</v>
      </c>
      <c r="H42" s="233">
        <f t="shared" si="15"/>
        <v>16017131.994839253</v>
      </c>
      <c r="I42" s="233">
        <f t="shared" si="15"/>
        <v>62189921.591505252</v>
      </c>
      <c r="J42" s="226">
        <f t="shared" si="15"/>
        <v>2033729.1153977681</v>
      </c>
      <c r="K42" s="245">
        <f>J42*100/E42</f>
        <v>13.593960807388402</v>
      </c>
      <c r="L42" s="226">
        <f t="shared" si="15"/>
        <v>4193498.8920549583</v>
      </c>
      <c r="M42" s="245">
        <f>L42*100/F42</f>
        <v>27.432933357856101</v>
      </c>
      <c r="N42" s="226">
        <f t="shared" si="15"/>
        <v>6907636.9713187264</v>
      </c>
      <c r="O42" s="245">
        <f>N42*100/G42</f>
        <v>43.37363607225641</v>
      </c>
      <c r="P42" s="226">
        <f t="shared" si="15"/>
        <v>9503368.1617293712</v>
      </c>
      <c r="Q42" s="245">
        <f>P42*100/H42</f>
        <v>59.332520733370821</v>
      </c>
      <c r="R42" s="226">
        <f t="shared" si="15"/>
        <v>22638233.140500825</v>
      </c>
      <c r="S42" s="245">
        <f t="shared" ref="S42" si="16">R42*100/I42</f>
        <v>36.401771478665225</v>
      </c>
      <c r="T42" s="276" t="s">
        <v>137</v>
      </c>
    </row>
    <row r="43" spans="1:20" s="27" customFormat="1" x14ac:dyDescent="0.25">
      <c r="A43" s="125" t="str">
        <f>[1]buget!$A$7</f>
        <v>activitate</v>
      </c>
      <c r="B43" s="124" t="str">
        <f>[1]buget!$B$7</f>
        <v>1.1.1.1</v>
      </c>
      <c r="C43" s="80" t="s">
        <v>196</v>
      </c>
      <c r="D43" s="90" t="s">
        <v>18</v>
      </c>
      <c r="E43" s="22">
        <f>[1]buget!$AM$7</f>
        <v>4267955.5200000005</v>
      </c>
      <c r="F43" s="22">
        <f>[1]buget!$AN$7-[1]buget!$CV$7</f>
        <v>4860609.3000000007</v>
      </c>
      <c r="G43" s="22">
        <f>[1]buget!$AO$7-[1]buget!$CW$7</f>
        <v>5045419.8811025126</v>
      </c>
      <c r="H43" s="22">
        <f>[1]buget!$AP$7-[1]buget!$CX$7</f>
        <v>5158105.7718187785</v>
      </c>
      <c r="I43" s="22">
        <f t="shared" ref="I43:I56" si="17">SUM(E43:H43)</f>
        <v>19332090.472921293</v>
      </c>
      <c r="J43" s="19">
        <f t="shared" ref="J43:J59" si="18">E43*K43/100</f>
        <v>0</v>
      </c>
      <c r="K43" s="209">
        <v>0</v>
      </c>
      <c r="L43" s="19">
        <f t="shared" ref="L43:L59" si="19">F43*M43/100</f>
        <v>1215152.3250000002</v>
      </c>
      <c r="M43" s="209">
        <v>25</v>
      </c>
      <c r="N43" s="19">
        <f t="shared" ref="N43:N59" si="20">G43*O43/100</f>
        <v>1765896.9583858794</v>
      </c>
      <c r="O43" s="209">
        <v>35</v>
      </c>
      <c r="P43" s="19">
        <f t="shared" ref="P43:P59" si="21">H43*Q43/100</f>
        <v>2579052.8859093892</v>
      </c>
      <c r="Q43" s="209">
        <v>50</v>
      </c>
      <c r="R43" s="20">
        <f t="shared" ref="R43:R59" si="22">J43+L43+N43+P43</f>
        <v>5560102.1692952681</v>
      </c>
      <c r="S43" s="209">
        <f t="shared" ref="S43:S56" si="23">R43*100/I43</f>
        <v>28.760998077695604</v>
      </c>
      <c r="T43" s="276"/>
    </row>
    <row r="44" spans="1:20" s="27" customFormat="1" x14ac:dyDescent="0.25">
      <c r="A44" s="125" t="str">
        <f>[1]buget!$A$7</f>
        <v>activitate</v>
      </c>
      <c r="B44" s="124" t="str">
        <f>[1]buget!$B$10</f>
        <v>1.1.1.4</v>
      </c>
      <c r="C44" s="80" t="s">
        <v>197</v>
      </c>
      <c r="D44" s="88" t="s">
        <v>19</v>
      </c>
      <c r="E44" s="29">
        <f>[1]buget!$AS$10+[1]buget!$BE$10</f>
        <v>436799.36280366383</v>
      </c>
      <c r="F44" s="29">
        <f>[1]buget!$AT$10+[1]buget!$BF$10</f>
        <v>433657.14456391882</v>
      </c>
      <c r="G44" s="29">
        <f>[1]buget!$AU$19+[1]buget!$BG$10</f>
        <v>649793.82772977732</v>
      </c>
      <c r="H44" s="29">
        <f>[1]buget!$AV$19+[1]buget!$BH$10</f>
        <v>634357.32736815861</v>
      </c>
      <c r="I44" s="22">
        <f t="shared" si="17"/>
        <v>2154607.6624655183</v>
      </c>
      <c r="J44" s="19">
        <f t="shared" si="18"/>
        <v>436799.36280366383</v>
      </c>
      <c r="K44" s="209">
        <v>100</v>
      </c>
      <c r="L44" s="19">
        <f t="shared" si="19"/>
        <v>433657.14456391876</v>
      </c>
      <c r="M44" s="209">
        <v>100</v>
      </c>
      <c r="N44" s="19">
        <f t="shared" si="20"/>
        <v>649793.82772977732</v>
      </c>
      <c r="O44" s="209">
        <v>100</v>
      </c>
      <c r="P44" s="19">
        <f t="shared" si="21"/>
        <v>634357.32736815861</v>
      </c>
      <c r="Q44" s="209">
        <v>100</v>
      </c>
      <c r="R44" s="20">
        <f t="shared" si="22"/>
        <v>2154607.6624655183</v>
      </c>
      <c r="S44" s="209">
        <f t="shared" si="23"/>
        <v>100</v>
      </c>
      <c r="T44" s="276"/>
    </row>
    <row r="45" spans="1:20" s="27" customFormat="1" x14ac:dyDescent="0.25">
      <c r="A45" s="125" t="str">
        <f>[1]buget!$A$7</f>
        <v>activitate</v>
      </c>
      <c r="B45" s="124" t="str">
        <f>[1]buget!$B$11</f>
        <v>1.1.1.5</v>
      </c>
      <c r="C45" s="80" t="s">
        <v>198</v>
      </c>
      <c r="D45" s="90" t="s">
        <v>20</v>
      </c>
      <c r="E45" s="29">
        <f>[1]buget!$AM$11</f>
        <v>2527805.1095564915</v>
      </c>
      <c r="F45" s="29">
        <f>[1]buget!$AT$11</f>
        <v>2802045.9976105136</v>
      </c>
      <c r="G45" s="29">
        <f>[1]buget!$AU$11</f>
        <v>2882201.12096</v>
      </c>
      <c r="H45" s="29">
        <f>[1]buget!$AV$11</f>
        <v>2903472.9527317495</v>
      </c>
      <c r="I45" s="22">
        <f t="shared" si="17"/>
        <v>11115525.180858755</v>
      </c>
      <c r="J45" s="19">
        <f t="shared" si="18"/>
        <v>505561.02191129833</v>
      </c>
      <c r="K45" s="209">
        <v>20</v>
      </c>
      <c r="L45" s="19">
        <f t="shared" si="19"/>
        <v>840613.79928315396</v>
      </c>
      <c r="M45" s="209">
        <v>30</v>
      </c>
      <c r="N45" s="19">
        <f t="shared" si="20"/>
        <v>1441100.56048</v>
      </c>
      <c r="O45" s="209">
        <v>50</v>
      </c>
      <c r="P45" s="19">
        <f t="shared" si="21"/>
        <v>2032431.0669122245</v>
      </c>
      <c r="Q45" s="209">
        <v>70</v>
      </c>
      <c r="R45" s="20">
        <f t="shared" si="22"/>
        <v>4819706.4485866763</v>
      </c>
      <c r="S45" s="209">
        <f t="shared" si="23"/>
        <v>43.360132518851607</v>
      </c>
      <c r="T45" s="276"/>
    </row>
    <row r="46" spans="1:20" s="27" customFormat="1" x14ac:dyDescent="0.25">
      <c r="A46" s="125" t="str">
        <f>[1]buget!$A$7</f>
        <v>activitate</v>
      </c>
      <c r="B46" s="124" t="str">
        <f>[1]buget!$B$12</f>
        <v>1.1.1.6</v>
      </c>
      <c r="C46" s="80" t="s">
        <v>199</v>
      </c>
      <c r="D46" s="90" t="s">
        <v>21</v>
      </c>
      <c r="E46" s="29">
        <f>[1]buget!$AM$12</f>
        <v>3101452.5628257566</v>
      </c>
      <c r="F46" s="29">
        <f>[1]buget!$AT$12</f>
        <v>1317284.4145758662</v>
      </c>
      <c r="G46" s="29">
        <f>[1]buget!$AU$12</f>
        <v>1357656.359747835</v>
      </c>
      <c r="H46" s="29">
        <f>[1]buget!$AV$12</f>
        <v>1372031.6397451647</v>
      </c>
      <c r="I46" s="22">
        <f t="shared" si="17"/>
        <v>7148424.9768946227</v>
      </c>
      <c r="J46" s="19">
        <f t="shared" si="18"/>
        <v>310145.25628257566</v>
      </c>
      <c r="K46" s="209">
        <v>10</v>
      </c>
      <c r="L46" s="19">
        <f t="shared" si="19"/>
        <v>395185.32437275985</v>
      </c>
      <c r="M46" s="209">
        <v>30</v>
      </c>
      <c r="N46" s="19">
        <f t="shared" si="20"/>
        <v>678828.1798739176</v>
      </c>
      <c r="O46" s="209">
        <v>50</v>
      </c>
      <c r="P46" s="19">
        <f t="shared" si="21"/>
        <v>960422.14782161533</v>
      </c>
      <c r="Q46" s="209">
        <v>70</v>
      </c>
      <c r="R46" s="20">
        <f t="shared" si="22"/>
        <v>2344580.9083508686</v>
      </c>
      <c r="S46" s="209">
        <f t="shared" si="23"/>
        <v>32.798566340544959</v>
      </c>
      <c r="T46" s="276"/>
    </row>
    <row r="47" spans="1:20" s="27" customFormat="1" x14ac:dyDescent="0.25">
      <c r="A47" s="125" t="str">
        <f>[1]buget!$A$7</f>
        <v>activitate</v>
      </c>
      <c r="B47" s="124" t="str">
        <f>[1]buget!$B$13</f>
        <v>1.1.1.7</v>
      </c>
      <c r="C47" s="80" t="s">
        <v>200</v>
      </c>
      <c r="D47" s="90" t="s">
        <v>22</v>
      </c>
      <c r="E47" s="29">
        <f>[1]buget!$AM$13</f>
        <v>1146336.4390840882</v>
      </c>
      <c r="F47" s="29">
        <f>[1]buget!$AT$13</f>
        <v>835215.81989247305</v>
      </c>
      <c r="G47" s="29">
        <f>[1]buget!$AU$13</f>
        <v>867225.28395107493</v>
      </c>
      <c r="H47" s="29">
        <f>[1]buget!$AV$13</f>
        <v>885314.7628916403</v>
      </c>
      <c r="I47" s="22">
        <f t="shared" si="17"/>
        <v>3734092.3058192767</v>
      </c>
      <c r="J47" s="19">
        <f t="shared" si="18"/>
        <v>229267.28781681764</v>
      </c>
      <c r="K47" s="209">
        <v>20</v>
      </c>
      <c r="L47" s="19">
        <f t="shared" si="19"/>
        <v>250564.74596774191</v>
      </c>
      <c r="M47" s="209">
        <v>30</v>
      </c>
      <c r="N47" s="19">
        <f t="shared" si="20"/>
        <v>433612.64197553747</v>
      </c>
      <c r="O47" s="209">
        <v>50</v>
      </c>
      <c r="P47" s="19">
        <f t="shared" si="21"/>
        <v>619720.33402414818</v>
      </c>
      <c r="Q47" s="209">
        <v>70</v>
      </c>
      <c r="R47" s="20">
        <f t="shared" si="22"/>
        <v>1533165.0097842454</v>
      </c>
      <c r="S47" s="209">
        <f t="shared" si="23"/>
        <v>41.058572853031336</v>
      </c>
      <c r="T47" s="276"/>
    </row>
    <row r="48" spans="1:20" s="27" customFormat="1" x14ac:dyDescent="0.25">
      <c r="A48" s="125" t="str">
        <f>[1]buget!$A$7</f>
        <v>activitate</v>
      </c>
      <c r="B48" s="124" t="str">
        <f>[1]buget!$B$14</f>
        <v>1.1.1.8</v>
      </c>
      <c r="C48" s="80" t="s">
        <v>201</v>
      </c>
      <c r="D48" s="90" t="s">
        <v>23</v>
      </c>
      <c r="E48" s="29">
        <f>[1]buget!$AM$14</f>
        <v>518735.05760057201</v>
      </c>
      <c r="F48" s="29">
        <f>[1]buget!$AT$14</f>
        <v>398195.39426523296</v>
      </c>
      <c r="G48" s="29">
        <f>[1]buget!$AU$14</f>
        <v>412967.39207282994</v>
      </c>
      <c r="H48" s="29">
        <f>[1]buget!$AV$14</f>
        <v>420899.23169752496</v>
      </c>
      <c r="I48" s="22">
        <f t="shared" si="17"/>
        <v>1750797.0756361599</v>
      </c>
      <c r="J48" s="19">
        <f t="shared" si="18"/>
        <v>103747.01152011439</v>
      </c>
      <c r="K48" s="209">
        <v>20</v>
      </c>
      <c r="L48" s="19">
        <f t="shared" si="19"/>
        <v>119458.6182795699</v>
      </c>
      <c r="M48" s="209">
        <v>30</v>
      </c>
      <c r="N48" s="19">
        <f t="shared" si="20"/>
        <v>206483.696036415</v>
      </c>
      <c r="O48" s="209">
        <v>50</v>
      </c>
      <c r="P48" s="19">
        <f t="shared" si="21"/>
        <v>294629.4621882675</v>
      </c>
      <c r="Q48" s="209">
        <v>70</v>
      </c>
      <c r="R48" s="20">
        <f t="shared" si="22"/>
        <v>724318.78802436683</v>
      </c>
      <c r="S48" s="209">
        <f t="shared" si="23"/>
        <v>41.370801796729204</v>
      </c>
      <c r="T48" s="276"/>
    </row>
    <row r="49" spans="1:20" s="27" customFormat="1" x14ac:dyDescent="0.25">
      <c r="A49" s="125" t="str">
        <f>[1]buget!$A$7</f>
        <v>activitate</v>
      </c>
      <c r="B49" s="124" t="str">
        <f>[1]buget!$B$15</f>
        <v>1.1.1.9</v>
      </c>
      <c r="C49" s="80" t="s">
        <v>202</v>
      </c>
      <c r="D49" s="90" t="s">
        <v>24</v>
      </c>
      <c r="E49" s="29">
        <f>[1]buget!$AM$15</f>
        <v>1440323.5502475237</v>
      </c>
      <c r="F49" s="29">
        <f>[1]buget!$AT$15</f>
        <v>2619828.533452807</v>
      </c>
      <c r="G49" s="29">
        <f>[1]buget!$AU$15</f>
        <v>2639381.9662387446</v>
      </c>
      <c r="H49" s="29">
        <f>[1]buget!$AV$15</f>
        <v>2568394.0520463223</v>
      </c>
      <c r="I49" s="22">
        <f t="shared" si="17"/>
        <v>9267928.1019853987</v>
      </c>
      <c r="J49" s="19">
        <f t="shared" si="18"/>
        <v>288064.71004950476</v>
      </c>
      <c r="K49" s="209">
        <v>20</v>
      </c>
      <c r="L49" s="19">
        <f t="shared" si="19"/>
        <v>785948.56003584201</v>
      </c>
      <c r="M49" s="209">
        <v>30</v>
      </c>
      <c r="N49" s="19">
        <f t="shared" si="20"/>
        <v>1319690.9831193723</v>
      </c>
      <c r="O49" s="209">
        <v>50</v>
      </c>
      <c r="P49" s="19">
        <f t="shared" si="21"/>
        <v>1797875.8364324258</v>
      </c>
      <c r="Q49" s="209">
        <v>70</v>
      </c>
      <c r="R49" s="20">
        <f t="shared" si="22"/>
        <v>4191580.0896371449</v>
      </c>
      <c r="S49" s="209">
        <f t="shared" si="23"/>
        <v>45.226722127238062</v>
      </c>
      <c r="T49" s="276"/>
    </row>
    <row r="50" spans="1:20" s="27" customFormat="1" x14ac:dyDescent="0.25">
      <c r="A50" s="125" t="str">
        <f>[1]buget!$A$7</f>
        <v>activitate</v>
      </c>
      <c r="B50" s="124" t="str">
        <f>[1]buget!$B$16</f>
        <v>1.1.1.10</v>
      </c>
      <c r="C50" s="80" t="s">
        <v>203</v>
      </c>
      <c r="D50" s="90" t="s">
        <v>25</v>
      </c>
      <c r="E50" s="29">
        <f>[1]buget!$AM$16</f>
        <v>800722.32506896637</v>
      </c>
      <c r="F50" s="29">
        <f>[1]buget!$AT$16</f>
        <v>509727.91517323768</v>
      </c>
      <c r="G50" s="29">
        <f>[1]buget!$AU$16</f>
        <v>512764.61224120983</v>
      </c>
      <c r="H50" s="29">
        <f>[1]buget!$AV$16</f>
        <v>497628.47744028288</v>
      </c>
      <c r="I50" s="22">
        <f t="shared" si="17"/>
        <v>2320843.3299236968</v>
      </c>
      <c r="J50" s="19">
        <f t="shared" si="18"/>
        <v>160144.46501379329</v>
      </c>
      <c r="K50" s="209">
        <v>20</v>
      </c>
      <c r="L50" s="19">
        <f t="shared" si="19"/>
        <v>152918.3745519713</v>
      </c>
      <c r="M50" s="209">
        <v>30</v>
      </c>
      <c r="N50" s="19">
        <f t="shared" si="20"/>
        <v>256382.30612060492</v>
      </c>
      <c r="O50" s="209">
        <v>50</v>
      </c>
      <c r="P50" s="19">
        <f t="shared" si="21"/>
        <v>348339.93420819804</v>
      </c>
      <c r="Q50" s="209">
        <v>70</v>
      </c>
      <c r="R50" s="20">
        <f t="shared" si="22"/>
        <v>917785.07989456761</v>
      </c>
      <c r="S50" s="209">
        <f t="shared" si="23"/>
        <v>39.54532682413948</v>
      </c>
      <c r="T50" s="276"/>
    </row>
    <row r="51" spans="1:20" s="27" customFormat="1" x14ac:dyDescent="0.25">
      <c r="A51" s="125" t="str">
        <f>[1]buget!$A$7</f>
        <v>activitate</v>
      </c>
      <c r="B51" s="124" t="str">
        <f>[1]buget!$B$18</f>
        <v>1.1.1.12</v>
      </c>
      <c r="C51" s="80" t="s">
        <v>204</v>
      </c>
      <c r="D51" s="90" t="s">
        <v>26</v>
      </c>
      <c r="E51" s="29">
        <f>[1]buget!$AM$18</f>
        <v>216140.7899800876</v>
      </c>
      <c r="F51" s="29">
        <f>[1]buget!$AT$18</f>
        <v>878326.38888888876</v>
      </c>
      <c r="G51" s="29">
        <f>[1]buget!$AU$18</f>
        <v>921591.85926807998</v>
      </c>
      <c r="H51" s="29">
        <f>[1]buget!$AV$18</f>
        <v>955829.31907480478</v>
      </c>
      <c r="I51" s="22">
        <f t="shared" si="17"/>
        <v>2971888.3572118613</v>
      </c>
      <c r="J51" s="19">
        <f t="shared" si="18"/>
        <v>0</v>
      </c>
      <c r="K51" s="209">
        <v>0</v>
      </c>
      <c r="L51" s="19">
        <f t="shared" si="19"/>
        <v>0</v>
      </c>
      <c r="M51" s="209">
        <v>0</v>
      </c>
      <c r="N51" s="19">
        <f t="shared" si="20"/>
        <v>92159.185926808001</v>
      </c>
      <c r="O51" s="209">
        <v>10</v>
      </c>
      <c r="P51" s="19">
        <f t="shared" si="21"/>
        <v>143374.39786122073</v>
      </c>
      <c r="Q51" s="209">
        <v>15</v>
      </c>
      <c r="R51" s="20">
        <f t="shared" si="22"/>
        <v>235533.58378802874</v>
      </c>
      <c r="S51" s="209">
        <f t="shared" si="23"/>
        <v>7.9253846537155743</v>
      </c>
      <c r="T51" s="276"/>
    </row>
    <row r="52" spans="1:20" s="27" customFormat="1" x14ac:dyDescent="0.25">
      <c r="A52" s="125" t="str">
        <f>[1]buget!$A$7</f>
        <v>activitate</v>
      </c>
      <c r="B52" s="124" t="str">
        <f>[1]buget!$B$19</f>
        <v>1.1.1.13</v>
      </c>
      <c r="C52" s="80" t="s">
        <v>205</v>
      </c>
      <c r="D52" s="90" t="s">
        <v>27</v>
      </c>
      <c r="E52" s="29">
        <f>[1]buget!$AM$19</f>
        <v>504263.18618516478</v>
      </c>
      <c r="F52" s="29">
        <f>[1]buget!$AT$19</f>
        <v>631476.16487455182</v>
      </c>
      <c r="G52" s="29">
        <f>[1]buget!$AU$19</f>
        <v>636886.31670413737</v>
      </c>
      <c r="H52" s="29">
        <f>[1]buget!$AV$19</f>
        <v>621098.46002482681</v>
      </c>
      <c r="I52" s="22">
        <f t="shared" si="17"/>
        <v>2393724.1277886806</v>
      </c>
      <c r="J52" s="19">
        <f t="shared" si="18"/>
        <v>0</v>
      </c>
      <c r="K52" s="209">
        <v>0</v>
      </c>
      <c r="L52" s="19">
        <f t="shared" si="19"/>
        <v>0</v>
      </c>
      <c r="M52" s="209">
        <v>0</v>
      </c>
      <c r="N52" s="19">
        <f t="shared" si="20"/>
        <v>63688.631670413735</v>
      </c>
      <c r="O52" s="209">
        <v>10</v>
      </c>
      <c r="P52" s="19">
        <f t="shared" si="21"/>
        <v>93164.769003724025</v>
      </c>
      <c r="Q52" s="209">
        <v>15</v>
      </c>
      <c r="R52" s="20">
        <f t="shared" si="22"/>
        <v>156853.40067413775</v>
      </c>
      <c r="S52" s="209">
        <f t="shared" si="23"/>
        <v>6.5526933055163186</v>
      </c>
      <c r="T52" s="276"/>
    </row>
    <row r="53" spans="1:20" s="25" customFormat="1" ht="25.5" x14ac:dyDescent="0.25">
      <c r="A53" s="127" t="str">
        <f>[1]buget!$A$7</f>
        <v>activitate</v>
      </c>
      <c r="B53" s="122" t="str">
        <f>[1]buget!$B$17</f>
        <v>1.1.1.11</v>
      </c>
      <c r="C53" s="81" t="s">
        <v>172</v>
      </c>
      <c r="D53" s="91" t="s">
        <v>210</v>
      </c>
      <c r="E53" s="28">
        <f>[1]buget!$AM$17</f>
        <v>322386.22062923142</v>
      </c>
      <c r="F53" s="28">
        <f>[1]buget!$AN$17</f>
        <v>315074.43996415765</v>
      </c>
      <c r="G53" s="28">
        <f>[1]buget!$AO$17</f>
        <v>323702.30741651251</v>
      </c>
      <c r="H53" s="28">
        <f>[1]buget!$AP$17</f>
        <v>323915.15152862249</v>
      </c>
      <c r="I53" s="6">
        <f t="shared" si="17"/>
        <v>1285078.1195385242</v>
      </c>
      <c r="J53" s="204">
        <f t="shared" si="18"/>
        <v>322386.22062923142</v>
      </c>
      <c r="K53" s="210">
        <v>100</v>
      </c>
      <c r="L53" s="204">
        <f t="shared" si="19"/>
        <v>315074.43996415765</v>
      </c>
      <c r="M53" s="210">
        <v>100</v>
      </c>
      <c r="N53" s="204">
        <f t="shared" si="20"/>
        <v>323702.30741651251</v>
      </c>
      <c r="O53" s="210">
        <v>100</v>
      </c>
      <c r="P53" s="204">
        <f t="shared" si="21"/>
        <v>323915.15152862249</v>
      </c>
      <c r="Q53" s="210">
        <v>100</v>
      </c>
      <c r="R53" s="11">
        <f t="shared" si="22"/>
        <v>1285078.1195385242</v>
      </c>
      <c r="S53" s="210">
        <f t="shared" si="23"/>
        <v>100</v>
      </c>
      <c r="T53" s="193" t="s">
        <v>7</v>
      </c>
    </row>
    <row r="54" spans="1:20" s="25" customFormat="1" ht="28.5" customHeight="1" x14ac:dyDescent="0.25">
      <c r="A54" s="127" t="str">
        <f>[1]buget!$A$21</f>
        <v>intervenție</v>
      </c>
      <c r="B54" s="131" t="str">
        <f>[1]buget!$B$21</f>
        <v>1.2.1</v>
      </c>
      <c r="C54" s="81" t="s">
        <v>173</v>
      </c>
      <c r="D54" s="92" t="s">
        <v>211</v>
      </c>
      <c r="E54" s="28">
        <f>[1]buget!$AM$30</f>
        <v>495519.52</v>
      </c>
      <c r="F54" s="28">
        <f>[1]buget!$DB$21</f>
        <v>379649.11500000005</v>
      </c>
      <c r="G54" s="28">
        <f>[1]buget!$DC$21</f>
        <v>404792.09954126435</v>
      </c>
      <c r="H54" s="28">
        <f>[1]buget!$DD$21</f>
        <v>4106961.972184062</v>
      </c>
      <c r="I54" s="6">
        <f t="shared" si="17"/>
        <v>5386922.7067253264</v>
      </c>
      <c r="J54" s="204">
        <f t="shared" si="18"/>
        <v>0</v>
      </c>
      <c r="K54" s="210">
        <v>0</v>
      </c>
      <c r="L54" s="204">
        <f t="shared" si="19"/>
        <v>189824.55750000002</v>
      </c>
      <c r="M54" s="210">
        <v>50</v>
      </c>
      <c r="N54" s="204">
        <f t="shared" si="20"/>
        <v>303594.07465594826</v>
      </c>
      <c r="O54" s="210">
        <v>75</v>
      </c>
      <c r="P54" s="204">
        <f t="shared" si="21"/>
        <v>1026740.4930460155</v>
      </c>
      <c r="Q54" s="210">
        <v>25</v>
      </c>
      <c r="R54" s="11">
        <f t="shared" si="22"/>
        <v>1520159.1252019638</v>
      </c>
      <c r="S54" s="210">
        <f t="shared" si="23"/>
        <v>28.21943450764784</v>
      </c>
      <c r="T54" s="193" t="s">
        <v>128</v>
      </c>
    </row>
    <row r="55" spans="1:20" s="25" customFormat="1" ht="32.25" customHeight="1" x14ac:dyDescent="0.25">
      <c r="A55" s="127" t="str">
        <f>[1]buget!$A$37</f>
        <v>activitate</v>
      </c>
      <c r="B55" s="122" t="str">
        <f>[1]buget!$B$37</f>
        <v>1.2.2.1</v>
      </c>
      <c r="C55" s="81" t="s">
        <v>207</v>
      </c>
      <c r="D55" s="92" t="s">
        <v>212</v>
      </c>
      <c r="E55" s="6">
        <f>[1]buget!$AM$37</f>
        <v>103299.16</v>
      </c>
      <c r="F55" s="6">
        <f>[1]buget!$AT$37</f>
        <v>105525.435</v>
      </c>
      <c r="G55" s="6">
        <f>[1]buget!$AU$37</f>
        <v>112514.05758882177</v>
      </c>
      <c r="H55" s="6">
        <f>[1]buget!$AV$37</f>
        <v>118139.76046826286</v>
      </c>
      <c r="I55" s="6">
        <f t="shared" si="17"/>
        <v>439478.41305708466</v>
      </c>
      <c r="J55" s="204">
        <f t="shared" si="18"/>
        <v>0</v>
      </c>
      <c r="K55" s="210">
        <v>0</v>
      </c>
      <c r="L55" s="204">
        <f t="shared" si="19"/>
        <v>0</v>
      </c>
      <c r="M55" s="210">
        <v>0</v>
      </c>
      <c r="N55" s="204">
        <f t="shared" si="20"/>
        <v>0</v>
      </c>
      <c r="O55" s="210">
        <v>0</v>
      </c>
      <c r="P55" s="204">
        <f t="shared" si="21"/>
        <v>0</v>
      </c>
      <c r="Q55" s="210">
        <v>0</v>
      </c>
      <c r="R55" s="11">
        <f t="shared" si="22"/>
        <v>0</v>
      </c>
      <c r="S55" s="210">
        <f t="shared" si="23"/>
        <v>0</v>
      </c>
      <c r="T55" s="204" t="s">
        <v>117</v>
      </c>
    </row>
    <row r="56" spans="1:20" s="25" customFormat="1" ht="27" customHeight="1" x14ac:dyDescent="0.25">
      <c r="A56" s="127" t="str">
        <f>[1]buget!$A$46</f>
        <v>activitate</v>
      </c>
      <c r="B56" s="122" t="str">
        <f>[1]buget!$B$46</f>
        <v>1.2.3.6</v>
      </c>
      <c r="C56" s="81" t="s">
        <v>208</v>
      </c>
      <c r="D56" s="92" t="s">
        <v>213</v>
      </c>
      <c r="E56" s="6">
        <v>0</v>
      </c>
      <c r="F56" s="6">
        <f>[1]buget!$AN$46</f>
        <v>10618.953440762729</v>
      </c>
      <c r="G56" s="6">
        <f>[1]buget!$AO$46</f>
        <v>11322.21382425</v>
      </c>
      <c r="H56" s="6">
        <f>[1]buget!$AP$46</f>
        <v>11888.3245154625</v>
      </c>
      <c r="I56" s="6">
        <f t="shared" si="17"/>
        <v>33829.491780475233</v>
      </c>
      <c r="J56" s="204">
        <f t="shared" si="18"/>
        <v>0</v>
      </c>
      <c r="K56" s="210">
        <v>0</v>
      </c>
      <c r="L56" s="204">
        <f t="shared" si="19"/>
        <v>5309.4767203813644</v>
      </c>
      <c r="M56" s="210">
        <v>50</v>
      </c>
      <c r="N56" s="204">
        <f t="shared" si="20"/>
        <v>5661.1069121250002</v>
      </c>
      <c r="O56" s="210">
        <v>50</v>
      </c>
      <c r="P56" s="204">
        <f t="shared" si="21"/>
        <v>5944.1622577312492</v>
      </c>
      <c r="Q56" s="210">
        <v>50</v>
      </c>
      <c r="R56" s="11">
        <f t="shared" si="22"/>
        <v>16914.745890237613</v>
      </c>
      <c r="S56" s="210">
        <f t="shared" si="23"/>
        <v>49.999999999999986</v>
      </c>
      <c r="T56" s="204" t="s">
        <v>117</v>
      </c>
    </row>
    <row r="57" spans="1:20" s="25" customFormat="1" ht="26.25" customHeight="1" x14ac:dyDescent="0.25">
      <c r="A57" s="127" t="str">
        <f>[1]buget!$A$48</f>
        <v>intervenție</v>
      </c>
      <c r="B57" s="122" t="str">
        <f>[1]buget!$B$48</f>
        <v xml:space="preserve">1.3.1. </v>
      </c>
      <c r="C57" s="81" t="s">
        <v>209</v>
      </c>
      <c r="D57" s="92" t="s">
        <v>214</v>
      </c>
      <c r="E57" s="6">
        <f>E58+E59</f>
        <v>11660768.773335673</v>
      </c>
      <c r="F57" s="6">
        <f>F58+F59</f>
        <v>3369890.5234014764</v>
      </c>
      <c r="G57" s="6">
        <f>G58+G59</f>
        <v>0</v>
      </c>
      <c r="H57" s="6">
        <f>H58+H59</f>
        <v>0</v>
      </c>
      <c r="I57" s="6">
        <f>I58+I59</f>
        <v>0</v>
      </c>
      <c r="J57" s="204">
        <f t="shared" si="18"/>
        <v>0</v>
      </c>
      <c r="K57" s="210">
        <v>0</v>
      </c>
      <c r="L57" s="204">
        <f t="shared" si="19"/>
        <v>0</v>
      </c>
      <c r="M57" s="210">
        <v>0</v>
      </c>
      <c r="N57" s="204">
        <f t="shared" si="20"/>
        <v>0</v>
      </c>
      <c r="O57" s="210">
        <v>0</v>
      </c>
      <c r="P57" s="204">
        <f t="shared" si="21"/>
        <v>0</v>
      </c>
      <c r="Q57" s="210">
        <v>0</v>
      </c>
      <c r="R57" s="11">
        <f t="shared" si="22"/>
        <v>0</v>
      </c>
      <c r="S57" s="210">
        <v>0</v>
      </c>
      <c r="T57" s="274" t="s">
        <v>117</v>
      </c>
    </row>
    <row r="58" spans="1:20" s="27" customFormat="1" ht="25.5" x14ac:dyDescent="0.25">
      <c r="A58" s="125" t="str">
        <f>[1]buget!$A$49</f>
        <v>activitate</v>
      </c>
      <c r="B58" s="124" t="str">
        <f>[1]buget!$B$49</f>
        <v>1.3.1.1</v>
      </c>
      <c r="C58" s="80" t="s">
        <v>215</v>
      </c>
      <c r="D58" s="93" t="s">
        <v>57</v>
      </c>
      <c r="E58" s="22">
        <f>[1]buget!$CZ$49</f>
        <v>8247302.0793729713</v>
      </c>
      <c r="F58" s="22">
        <v>0</v>
      </c>
      <c r="G58" s="22">
        <v>0</v>
      </c>
      <c r="H58" s="22">
        <v>0</v>
      </c>
      <c r="I58" s="22">
        <v>0</v>
      </c>
      <c r="J58" s="19">
        <f t="shared" si="18"/>
        <v>0</v>
      </c>
      <c r="K58" s="209">
        <v>0</v>
      </c>
      <c r="L58" s="19">
        <f t="shared" si="19"/>
        <v>0</v>
      </c>
      <c r="M58" s="209">
        <v>0</v>
      </c>
      <c r="N58" s="19">
        <f t="shared" si="20"/>
        <v>0</v>
      </c>
      <c r="O58" s="209">
        <v>0</v>
      </c>
      <c r="P58" s="19">
        <f t="shared" si="21"/>
        <v>0</v>
      </c>
      <c r="Q58" s="209">
        <v>0</v>
      </c>
      <c r="R58" s="20">
        <f t="shared" si="22"/>
        <v>0</v>
      </c>
      <c r="S58" s="209">
        <v>0</v>
      </c>
      <c r="T58" s="275"/>
    </row>
    <row r="59" spans="1:20" s="27" customFormat="1" x14ac:dyDescent="0.25">
      <c r="A59" s="125" t="str">
        <f>[1]buget!$A$50</f>
        <v>activitate</v>
      </c>
      <c r="B59" s="124" t="str">
        <f>[1]buget!$B$50</f>
        <v>1.3.1.2</v>
      </c>
      <c r="C59" s="80" t="s">
        <v>216</v>
      </c>
      <c r="D59" s="93" t="s">
        <v>58</v>
      </c>
      <c r="E59" s="22">
        <f>[1]buget!$CZ$50</f>
        <v>3413466.6939627025</v>
      </c>
      <c r="F59" s="22">
        <f>[1]buget!$DA$50</f>
        <v>3369890.5234014764</v>
      </c>
      <c r="G59" s="22">
        <v>0</v>
      </c>
      <c r="H59" s="22">
        <v>0</v>
      </c>
      <c r="I59" s="22">
        <v>0</v>
      </c>
      <c r="J59" s="19">
        <f t="shared" si="18"/>
        <v>0</v>
      </c>
      <c r="K59" s="209">
        <v>0</v>
      </c>
      <c r="L59" s="19">
        <f t="shared" si="19"/>
        <v>0</v>
      </c>
      <c r="M59" s="209">
        <v>0</v>
      </c>
      <c r="N59" s="19">
        <f t="shared" si="20"/>
        <v>0</v>
      </c>
      <c r="O59" s="209">
        <v>0</v>
      </c>
      <c r="P59" s="19">
        <f t="shared" si="21"/>
        <v>0</v>
      </c>
      <c r="Q59" s="209">
        <v>0</v>
      </c>
      <c r="R59" s="20">
        <f t="shared" si="22"/>
        <v>0</v>
      </c>
      <c r="S59" s="209">
        <v>0</v>
      </c>
      <c r="T59" s="275"/>
    </row>
    <row r="60" spans="1:20" s="37" customFormat="1" ht="83.25" customHeight="1" x14ac:dyDescent="0.25">
      <c r="A60" s="136"/>
      <c r="B60" s="137"/>
      <c r="C60" s="108" t="s">
        <v>147</v>
      </c>
      <c r="D60" s="105" t="s">
        <v>217</v>
      </c>
      <c r="E60" s="106"/>
      <c r="F60" s="106"/>
      <c r="G60" s="106"/>
      <c r="H60" s="106"/>
      <c r="I60" s="106"/>
      <c r="J60" s="106"/>
      <c r="K60" s="216"/>
      <c r="L60" s="106"/>
      <c r="M60" s="216"/>
      <c r="N60" s="106"/>
      <c r="O60" s="216"/>
      <c r="P60" s="106"/>
      <c r="Q60" s="216"/>
      <c r="R60" s="106"/>
      <c r="S60" s="216"/>
      <c r="T60" s="107"/>
    </row>
    <row r="61" spans="1:20" s="32" customFormat="1" ht="15.75" customHeight="1" x14ac:dyDescent="0.25">
      <c r="A61" s="138"/>
      <c r="B61" s="139"/>
      <c r="C61" s="65"/>
      <c r="D61" s="65" t="s">
        <v>38</v>
      </c>
      <c r="E61" s="67"/>
      <c r="F61" s="67"/>
      <c r="G61" s="67"/>
      <c r="H61" s="67"/>
      <c r="I61" s="67"/>
      <c r="J61" s="67"/>
      <c r="K61" s="217"/>
      <c r="L61" s="67"/>
      <c r="M61" s="217"/>
      <c r="N61" s="67"/>
      <c r="O61" s="217"/>
      <c r="P61" s="67"/>
      <c r="Q61" s="217"/>
      <c r="R61" s="67"/>
      <c r="S61" s="217"/>
      <c r="T61" s="68"/>
    </row>
    <row r="62" spans="1:20" s="25" customFormat="1" x14ac:dyDescent="0.25">
      <c r="A62" s="132" t="str">
        <f>[1]buget!$A$63</f>
        <v>acțiune</v>
      </c>
      <c r="B62" s="140" t="str">
        <f>[1]buget!$B$63</f>
        <v>2.1</v>
      </c>
      <c r="C62" s="82" t="s">
        <v>175</v>
      </c>
      <c r="D62" s="17" t="s">
        <v>223</v>
      </c>
      <c r="E62" s="33">
        <f>E63+E64+E65+E66+E67</f>
        <v>72111891.851298779</v>
      </c>
      <c r="F62" s="33">
        <f t="shared" ref="F62:P62" si="24">F63+F64+F65+F66+F67</f>
        <v>71246291.886620089</v>
      </c>
      <c r="G62" s="33">
        <f t="shared" si="24"/>
        <v>48756663.683806278</v>
      </c>
      <c r="H62" s="33">
        <f t="shared" si="24"/>
        <v>47776967.880659416</v>
      </c>
      <c r="I62" s="6">
        <f t="shared" ref="I62" si="25">SUM(E62:H62)</f>
        <v>239891815.30238456</v>
      </c>
      <c r="J62" s="33">
        <f t="shared" si="24"/>
        <v>21973337.401652496</v>
      </c>
      <c r="K62" s="245">
        <f>J62*100/E62</f>
        <v>30.471170340342063</v>
      </c>
      <c r="L62" s="33">
        <f t="shared" si="24"/>
        <v>40090333.676598161</v>
      </c>
      <c r="M62" s="245">
        <f>L62*100/F62</f>
        <v>56.270063486808702</v>
      </c>
      <c r="N62" s="33">
        <f t="shared" si="24"/>
        <v>34541926.108908102</v>
      </c>
      <c r="O62" s="245">
        <f>N62*100/G62</f>
        <v>70.845549098513544</v>
      </c>
      <c r="P62" s="33">
        <f t="shared" si="24"/>
        <v>40726101.635009393</v>
      </c>
      <c r="Q62" s="209">
        <v>70</v>
      </c>
      <c r="R62" s="11">
        <f t="shared" ref="R62" si="26">J62+L62+N62+P62</f>
        <v>137331698.82216817</v>
      </c>
      <c r="S62" s="209">
        <f t="shared" ref="S62" si="27">R62*100/I62</f>
        <v>57.247346537880439</v>
      </c>
      <c r="T62" s="268" t="s">
        <v>128</v>
      </c>
    </row>
    <row r="63" spans="1:20" s="27" customFormat="1" x14ac:dyDescent="0.25">
      <c r="A63" s="141" t="str">
        <f>[1]buget!$A$65</f>
        <v>activitate</v>
      </c>
      <c r="B63" s="135" t="str">
        <f>[1]buget!$B$65</f>
        <v>2.1.1.1</v>
      </c>
      <c r="C63" s="79" t="s">
        <v>218</v>
      </c>
      <c r="D63" s="88" t="s">
        <v>385</v>
      </c>
      <c r="E63" s="29">
        <f>[2]buget!$DX$65+[2]buget!$DX$66+[2]buget!$DX$67</f>
        <v>4946873.9343497567</v>
      </c>
      <c r="F63" s="29">
        <f>[2]buget!$DY$65+[2]buget!$DY$66+[2]buget!$DY$67</f>
        <v>4536235.9620590014</v>
      </c>
      <c r="G63" s="29">
        <f>[2]buget!$DZ$65+[2]buget!$DZ$66+[2]buget!$DZ$67</f>
        <v>4844062.9422829673</v>
      </c>
      <c r="H63" s="29">
        <f>[2]buget!$EA$65+[2]buget!$EA$66+[2]buget!$EA$67</f>
        <v>5102808.9176489627</v>
      </c>
      <c r="I63" s="22">
        <f t="shared" ref="I63:I68" si="28">SUM(E63:H63)</f>
        <v>19429981.75634069</v>
      </c>
      <c r="J63" s="19">
        <f t="shared" ref="J63:J69" si="29">E63*K63/100</f>
        <v>4946873.9343497567</v>
      </c>
      <c r="K63" s="209">
        <v>100</v>
      </c>
      <c r="L63" s="19">
        <f t="shared" ref="L63:L69" si="30">F63*M63/100</f>
        <v>4536235.9620590014</v>
      </c>
      <c r="M63" s="209">
        <v>100</v>
      </c>
      <c r="N63" s="19">
        <f t="shared" ref="N63:N69" si="31">G63*O63/100</f>
        <v>4844062.9422829673</v>
      </c>
      <c r="O63" s="209">
        <v>100</v>
      </c>
      <c r="P63" s="19">
        <f t="shared" ref="P63:P69" si="32">H63*Q63/100</f>
        <v>5102808.9176489627</v>
      </c>
      <c r="Q63" s="209">
        <v>100</v>
      </c>
      <c r="R63" s="20">
        <f t="shared" ref="R63:R68" si="33">J63+L63+N63+P63</f>
        <v>19429981.75634069</v>
      </c>
      <c r="S63" s="209">
        <f t="shared" ref="S63:S70" si="34">R63*100/I63</f>
        <v>100</v>
      </c>
      <c r="T63" s="268"/>
    </row>
    <row r="64" spans="1:20" x14ac:dyDescent="0.25">
      <c r="A64" s="133" t="str">
        <f>[1]buget!$A$69</f>
        <v>activitate</v>
      </c>
      <c r="B64" s="135" t="str">
        <f>[1]buget!$B$69</f>
        <v>2.1.2.1</v>
      </c>
      <c r="C64" s="79" t="s">
        <v>219</v>
      </c>
      <c r="D64" s="90" t="s">
        <v>59</v>
      </c>
      <c r="E64" s="34">
        <f>[1]buget!$AM$69</f>
        <v>55932346.348861732</v>
      </c>
      <c r="F64" s="34">
        <f>[1]buget!$AM$69</f>
        <v>55932346.348861732</v>
      </c>
      <c r="G64" s="29">
        <f>[1]buget!$AU$69+[1]buget!$BG$69</f>
        <v>35201281.049027719</v>
      </c>
      <c r="H64" s="29">
        <f>[1]buget!$AV$69+[1]buget!$BH$69</f>
        <v>34106293.39217905</v>
      </c>
      <c r="I64" s="22">
        <f t="shared" si="28"/>
        <v>181172267.13893023</v>
      </c>
      <c r="J64" s="19">
        <f t="shared" si="29"/>
        <v>13983086.587215433</v>
      </c>
      <c r="K64" s="209">
        <v>25</v>
      </c>
      <c r="L64" s="19">
        <f t="shared" si="30"/>
        <v>32440760.882339805</v>
      </c>
      <c r="M64" s="30">
        <v>58</v>
      </c>
      <c r="N64" s="19">
        <f t="shared" si="31"/>
        <v>25344922.355299961</v>
      </c>
      <c r="O64" s="30">
        <v>72</v>
      </c>
      <c r="P64" s="19">
        <f t="shared" si="32"/>
        <v>30695664.052961145</v>
      </c>
      <c r="Q64" s="30">
        <v>90</v>
      </c>
      <c r="R64" s="20">
        <f t="shared" si="33"/>
        <v>102464433.87781633</v>
      </c>
      <c r="S64" s="209">
        <f t="shared" si="34"/>
        <v>56.5563568287427</v>
      </c>
      <c r="T64" s="268"/>
    </row>
    <row r="65" spans="1:20" x14ac:dyDescent="0.25">
      <c r="A65" s="133" t="str">
        <f>[1]buget!$A$69</f>
        <v>activitate</v>
      </c>
      <c r="B65" s="135" t="str">
        <f>[1]buget!$B$70</f>
        <v>2.1.2.2</v>
      </c>
      <c r="C65" s="79" t="s">
        <v>220</v>
      </c>
      <c r="D65" s="90" t="s">
        <v>60</v>
      </c>
      <c r="E65" s="29">
        <f>[1]buget!$AS$70</f>
        <v>958213.86355084402</v>
      </c>
      <c r="F65" s="29">
        <f>[1]buget!$AT$70</f>
        <v>983234.95754789026</v>
      </c>
      <c r="G65" s="29">
        <f>[1]buget!$AU$70</f>
        <v>1029714.2011202981</v>
      </c>
      <c r="H65" s="29">
        <f>[1]buget!$AV$70</f>
        <v>1061630.682014751</v>
      </c>
      <c r="I65" s="22">
        <f t="shared" si="28"/>
        <v>4032793.7042337833</v>
      </c>
      <c r="J65" s="19">
        <f t="shared" si="29"/>
        <v>958213.86355084402</v>
      </c>
      <c r="K65" s="209">
        <v>100</v>
      </c>
      <c r="L65" s="19">
        <f t="shared" si="30"/>
        <v>983234.95754789026</v>
      </c>
      <c r="M65" s="209">
        <v>100</v>
      </c>
      <c r="N65" s="19">
        <f t="shared" si="31"/>
        <v>1029714.201120298</v>
      </c>
      <c r="O65" s="209">
        <v>100</v>
      </c>
      <c r="P65" s="19">
        <f t="shared" si="32"/>
        <v>1061630.682014751</v>
      </c>
      <c r="Q65" s="209">
        <v>100</v>
      </c>
      <c r="R65" s="20">
        <f t="shared" si="33"/>
        <v>4032793.7042337833</v>
      </c>
      <c r="S65" s="209">
        <f t="shared" si="34"/>
        <v>100</v>
      </c>
      <c r="T65" s="268"/>
    </row>
    <row r="66" spans="1:20" ht="13.5" customHeight="1" x14ac:dyDescent="0.25">
      <c r="A66" s="133" t="str">
        <f>[1]buget!$A$69</f>
        <v>activitate</v>
      </c>
      <c r="B66" s="135" t="str">
        <f>[1]buget!$B$71</f>
        <v>2.1.2.3</v>
      </c>
      <c r="C66" s="79" t="s">
        <v>221</v>
      </c>
      <c r="D66" s="90" t="s">
        <v>61</v>
      </c>
      <c r="E66" s="29">
        <f>[1]buget!$AS$71</f>
        <v>2085163.0165364607</v>
      </c>
      <c r="F66" s="29">
        <f>[1]buget!$AT$71</f>
        <v>2130101.8746514702</v>
      </c>
      <c r="G66" s="29">
        <f>[1]buget!$AU$71</f>
        <v>2233631.8899122658</v>
      </c>
      <c r="H66" s="29">
        <f>[1]buget!$AV$71</f>
        <v>2305896.4510564865</v>
      </c>
      <c r="I66" s="22">
        <f t="shared" si="28"/>
        <v>8754793.2321566828</v>
      </c>
      <c r="J66" s="19">
        <f t="shared" si="29"/>
        <v>2085163.0165364607</v>
      </c>
      <c r="K66" s="209">
        <v>100</v>
      </c>
      <c r="L66" s="19">
        <f t="shared" si="30"/>
        <v>2130101.8746514702</v>
      </c>
      <c r="M66" s="209">
        <v>100</v>
      </c>
      <c r="N66" s="19">
        <f t="shared" si="31"/>
        <v>2233631.8899122658</v>
      </c>
      <c r="O66" s="209">
        <v>100</v>
      </c>
      <c r="P66" s="19">
        <f t="shared" si="32"/>
        <v>2305896.4510564865</v>
      </c>
      <c r="Q66" s="209">
        <v>100</v>
      </c>
      <c r="R66" s="20">
        <f t="shared" si="33"/>
        <v>8754793.2321566828</v>
      </c>
      <c r="S66" s="209">
        <f t="shared" si="34"/>
        <v>100</v>
      </c>
      <c r="T66" s="268"/>
    </row>
    <row r="67" spans="1:20" x14ac:dyDescent="0.25">
      <c r="A67" s="125" t="str">
        <f>[1]buget!$A$69</f>
        <v>activitate</v>
      </c>
      <c r="B67" s="124" t="str">
        <f>[1]buget!$B$73</f>
        <v>2.1.3.1</v>
      </c>
      <c r="C67" s="79" t="s">
        <v>222</v>
      </c>
      <c r="D67" s="90" t="s">
        <v>29</v>
      </c>
      <c r="E67" s="34">
        <f>[1]buget!$AM$73</f>
        <v>8189294.6880000001</v>
      </c>
      <c r="F67" s="34">
        <f>[1]buget!$AN$73</f>
        <v>7664372.7434999999</v>
      </c>
      <c r="G67" s="29">
        <f>[1]buget!$AU$73+[1]buget!$BG$73</f>
        <v>5447973.6014630338</v>
      </c>
      <c r="H67" s="29">
        <f>[1]buget!$AV$73+[1]buget!$BH$73</f>
        <v>5200338.4377601687</v>
      </c>
      <c r="I67" s="22">
        <f t="shared" si="28"/>
        <v>26501979.470723204</v>
      </c>
      <c r="J67" s="19">
        <f t="shared" si="29"/>
        <v>0</v>
      </c>
      <c r="K67" s="209">
        <v>0</v>
      </c>
      <c r="L67" s="19">
        <f t="shared" si="30"/>
        <v>0</v>
      </c>
      <c r="M67" s="209">
        <v>0</v>
      </c>
      <c r="N67" s="19">
        <f t="shared" si="31"/>
        <v>1089594.7202926069</v>
      </c>
      <c r="O67" s="209">
        <v>20</v>
      </c>
      <c r="P67" s="19">
        <f t="shared" si="32"/>
        <v>1560101.5313280504</v>
      </c>
      <c r="Q67" s="209">
        <v>30</v>
      </c>
      <c r="R67" s="20">
        <f t="shared" si="33"/>
        <v>2649696.2516206573</v>
      </c>
      <c r="S67" s="209">
        <f t="shared" si="34"/>
        <v>9.9981069510214606</v>
      </c>
      <c r="T67" s="268"/>
    </row>
    <row r="68" spans="1:20" s="25" customFormat="1" ht="28.5" customHeight="1" x14ac:dyDescent="0.25">
      <c r="A68" s="127" t="str">
        <f>[1]buget!$A$77</f>
        <v>activitate</v>
      </c>
      <c r="B68" s="122" t="str">
        <f>[1]buget!$B$77</f>
        <v>2.1.5.1</v>
      </c>
      <c r="C68" s="81" t="s">
        <v>176</v>
      </c>
      <c r="D68" s="94" t="s">
        <v>224</v>
      </c>
      <c r="E68" s="6">
        <f>[1]buget!$AY$77+[1]buget!$BE$77</f>
        <v>3586049.0633715955</v>
      </c>
      <c r="F68" s="6">
        <f>[1]buget!$AZ$77+[1]buget!$BF$77</f>
        <v>3314576.8783401703</v>
      </c>
      <c r="G68" s="6">
        <f>[1]buget!$BA$77+[1]buget!$BG$77</f>
        <v>3328321.5421930393</v>
      </c>
      <c r="H68" s="6">
        <f>[1]buget!$BB$77+[1]buget!$BH$77</f>
        <v>3222350.253523523</v>
      </c>
      <c r="I68" s="6">
        <f t="shared" si="28"/>
        <v>13451297.737428328</v>
      </c>
      <c r="J68" s="54">
        <f t="shared" si="29"/>
        <v>0</v>
      </c>
      <c r="K68" s="210">
        <v>0</v>
      </c>
      <c r="L68" s="54">
        <f t="shared" si="30"/>
        <v>1657288.4391700851</v>
      </c>
      <c r="M68" s="210">
        <v>50</v>
      </c>
      <c r="N68" s="54">
        <f t="shared" si="31"/>
        <v>2496241.1566447793</v>
      </c>
      <c r="O68" s="210">
        <v>75</v>
      </c>
      <c r="P68" s="54">
        <f t="shared" si="32"/>
        <v>3222350.253523523</v>
      </c>
      <c r="Q68" s="210">
        <v>100</v>
      </c>
      <c r="R68" s="11">
        <f t="shared" si="33"/>
        <v>7375879.8493383871</v>
      </c>
      <c r="S68" s="210">
        <f t="shared" si="34"/>
        <v>54.833964672530826</v>
      </c>
      <c r="T68" s="268"/>
    </row>
    <row r="69" spans="1:20" s="25" customFormat="1" ht="25.5" x14ac:dyDescent="0.25">
      <c r="A69" s="142" t="str">
        <f>[1]buget!$A$83</f>
        <v>activitate</v>
      </c>
      <c r="B69" s="140" t="str">
        <f>[1]buget!$B$83</f>
        <v>2.2.1.2</v>
      </c>
      <c r="C69" s="81" t="s">
        <v>177</v>
      </c>
      <c r="D69" s="87" t="s">
        <v>225</v>
      </c>
      <c r="E69" s="53"/>
      <c r="F69" s="33">
        <f>[1]buget!$AZ$83+[1]buget!$AZ$84+[1]buget!$BF$83+[1]buget!$BF$84</f>
        <v>1863400.0699999998</v>
      </c>
      <c r="G69" s="33">
        <f>[1]buget!$BA$83+[1]buget!$BA$84+[1]buget!$BG$83+[1]buget!$BG$84</f>
        <v>1943055.3900000001</v>
      </c>
      <c r="H69" s="33">
        <f>[1]buget!$BB$83+[1]buget!$BB$84+[1]buget!$BH$83+[1]buget!$BH$84</f>
        <v>1988077.91</v>
      </c>
      <c r="I69" s="6">
        <f t="shared" ref="I69:I74" si="35">SUM(E69:H69)</f>
        <v>5794533.3700000001</v>
      </c>
      <c r="J69" s="54">
        <f t="shared" si="29"/>
        <v>0</v>
      </c>
      <c r="K69" s="210">
        <v>0</v>
      </c>
      <c r="L69" s="54">
        <f t="shared" si="30"/>
        <v>372680.01399999997</v>
      </c>
      <c r="M69" s="210">
        <v>20</v>
      </c>
      <c r="N69" s="54">
        <f t="shared" si="31"/>
        <v>582916.61700000009</v>
      </c>
      <c r="O69" s="210">
        <v>30</v>
      </c>
      <c r="P69" s="54">
        <f t="shared" si="32"/>
        <v>994038.95499999996</v>
      </c>
      <c r="Q69" s="210">
        <v>50</v>
      </c>
      <c r="R69" s="11">
        <f t="shared" ref="R69:R74" si="36">J69+L69+N69+P69</f>
        <v>1949635.5860000001</v>
      </c>
      <c r="S69" s="210">
        <f t="shared" si="34"/>
        <v>33.646118876350528</v>
      </c>
      <c r="T69" s="54" t="s">
        <v>130</v>
      </c>
    </row>
    <row r="70" spans="1:20" s="25" customFormat="1" ht="25.5" x14ac:dyDescent="0.25">
      <c r="A70" s="132" t="str">
        <f>[1]buget!$A$86</f>
        <v>intervenție</v>
      </c>
      <c r="B70" s="140" t="str">
        <f>[1]buget!$B$86</f>
        <v>2.2.2</v>
      </c>
      <c r="C70" s="81" t="s">
        <v>178</v>
      </c>
      <c r="D70" s="87" t="s">
        <v>226</v>
      </c>
      <c r="E70" s="6">
        <f>E71+E72+E73+E74</f>
        <v>25740187.079999998</v>
      </c>
      <c r="F70" s="6">
        <f>F71+F72+F73+F74</f>
        <v>20955317.800000001</v>
      </c>
      <c r="G70" s="6">
        <f>G71+G72+G73+G74</f>
        <v>20327088.559999995</v>
      </c>
      <c r="H70" s="6">
        <f>H71+H72+H73+H74</f>
        <v>19582679.939999998</v>
      </c>
      <c r="I70" s="6">
        <f t="shared" si="35"/>
        <v>86605273.379999995</v>
      </c>
      <c r="J70" s="6">
        <f>J71+J72+J73+J74</f>
        <v>17055132.984000001</v>
      </c>
      <c r="K70" s="245">
        <f>J70*100/E70</f>
        <v>66.258776328986968</v>
      </c>
      <c r="L70" s="6">
        <f>L71+L72+L73+L74</f>
        <v>16278022.019999996</v>
      </c>
      <c r="M70" s="245">
        <f>L70*100/F70</f>
        <v>77.679671457905513</v>
      </c>
      <c r="N70" s="6">
        <f>N71+N72+N73+N74</f>
        <v>16783187.175999995</v>
      </c>
      <c r="O70" s="245">
        <f>N70*100/G70</f>
        <v>82.565622353937329</v>
      </c>
      <c r="P70" s="6">
        <f>P71+P72+P73+P74</f>
        <v>17508662.859999999</v>
      </c>
      <c r="Q70" s="209">
        <v>70</v>
      </c>
      <c r="R70" s="11">
        <f t="shared" si="36"/>
        <v>67625005.039999992</v>
      </c>
      <c r="S70" s="209">
        <f t="shared" si="34"/>
        <v>78.084165548765327</v>
      </c>
      <c r="T70" s="274" t="s">
        <v>138</v>
      </c>
    </row>
    <row r="71" spans="1:20" s="27" customFormat="1" x14ac:dyDescent="0.25">
      <c r="A71" s="141" t="str">
        <f>[1]buget!$A$87</f>
        <v>activitate</v>
      </c>
      <c r="B71" s="135" t="str">
        <f>[1]buget!$B$87</f>
        <v>2.2.2.1</v>
      </c>
      <c r="C71" s="79" t="s">
        <v>227</v>
      </c>
      <c r="D71" s="88" t="s">
        <v>30</v>
      </c>
      <c r="E71" s="22">
        <f>[1]buget!$AY$87+[1]buget!$BE$87</f>
        <v>8278856.5599999996</v>
      </c>
      <c r="F71" s="22">
        <f>[1]buget!$AZ$87+[1]buget!$BF$87</f>
        <v>8364915.3599999985</v>
      </c>
      <c r="G71" s="22">
        <f>[1]buget!$BA$87+[1]buget!$BG$87</f>
        <v>8300371.2599999979</v>
      </c>
      <c r="H71" s="22">
        <f>[1]buget!$BB$87+[1]buget!$BH$87</f>
        <v>8244433.0399999991</v>
      </c>
      <c r="I71" s="22">
        <f t="shared" si="35"/>
        <v>33188576.219999995</v>
      </c>
      <c r="J71" s="19">
        <f>E71*K71/100</f>
        <v>8278856.5599999996</v>
      </c>
      <c r="K71" s="209">
        <v>100</v>
      </c>
      <c r="L71" s="19">
        <f>F71*M71/100</f>
        <v>8364915.3599999985</v>
      </c>
      <c r="M71" s="209">
        <v>100</v>
      </c>
      <c r="N71" s="19">
        <f>G71*O71/100</f>
        <v>8300371.2599999979</v>
      </c>
      <c r="O71" s="209">
        <v>100</v>
      </c>
      <c r="P71" s="19">
        <f>H71*Q71/100</f>
        <v>8244433.0399999991</v>
      </c>
      <c r="Q71" s="209">
        <v>100</v>
      </c>
      <c r="R71" s="20">
        <f t="shared" si="36"/>
        <v>33188576.219999995</v>
      </c>
      <c r="S71" s="209">
        <f>R71*100/I71</f>
        <v>100</v>
      </c>
      <c r="T71" s="275"/>
    </row>
    <row r="72" spans="1:20" s="27" customFormat="1" x14ac:dyDescent="0.25">
      <c r="A72" s="141" t="str">
        <f>[1]buget!$A$88</f>
        <v>activitate</v>
      </c>
      <c r="B72" s="135" t="str">
        <f>[1]buget!$B$88</f>
        <v>2.2.2.2</v>
      </c>
      <c r="C72" s="79" t="s">
        <v>228</v>
      </c>
      <c r="D72" s="88" t="s">
        <v>31</v>
      </c>
      <c r="E72" s="22">
        <f>[1]buget!$AY$88+[1]buget!$BE$88</f>
        <v>3399322.5999999996</v>
      </c>
      <c r="F72" s="22">
        <f>[1]buget!$AZ$88+[1]buget!$BF$88</f>
        <v>3433746.1199999996</v>
      </c>
      <c r="G72" s="22">
        <f>[1]buget!$BA$88+[1]buget!$BG$88</f>
        <v>3403625.54</v>
      </c>
      <c r="H72" s="22">
        <f>[1]buget!$BB$88+[1]buget!$BH$88</f>
        <v>3386413.7800000003</v>
      </c>
      <c r="I72" s="22">
        <f t="shared" si="35"/>
        <v>13623108.039999999</v>
      </c>
      <c r="J72" s="19">
        <f>E72*K72/100</f>
        <v>3399322.5999999996</v>
      </c>
      <c r="K72" s="209">
        <v>100</v>
      </c>
      <c r="L72" s="19">
        <f>F72*M72/100</f>
        <v>3433746.1199999992</v>
      </c>
      <c r="M72" s="209">
        <v>100</v>
      </c>
      <c r="N72" s="19">
        <f>G72*O72/100</f>
        <v>3403625.54</v>
      </c>
      <c r="O72" s="209">
        <v>100</v>
      </c>
      <c r="P72" s="19">
        <f>H72*Q72/100</f>
        <v>3386413.78</v>
      </c>
      <c r="Q72" s="209">
        <v>100</v>
      </c>
      <c r="R72" s="20">
        <f t="shared" si="36"/>
        <v>13623108.039999997</v>
      </c>
      <c r="S72" s="209">
        <f>R72*100/I72</f>
        <v>99.999999999999986</v>
      </c>
      <c r="T72" s="275"/>
    </row>
    <row r="73" spans="1:20" s="27" customFormat="1" x14ac:dyDescent="0.25">
      <c r="A73" s="141" t="str">
        <f>[1]buget!$A$89</f>
        <v>activitate</v>
      </c>
      <c r="B73" s="135" t="str">
        <f>[1]buget!$B$89</f>
        <v>2.2.2.3</v>
      </c>
      <c r="C73" s="79" t="s">
        <v>229</v>
      </c>
      <c r="D73" s="88" t="s">
        <v>32</v>
      </c>
      <c r="E73" s="22">
        <f>[2]buget!$DX$89</f>
        <v>13442384.559999999</v>
      </c>
      <c r="F73" s="22">
        <f>[2]buget!$DY$89</f>
        <v>8760785.8399999999</v>
      </c>
      <c r="G73" s="22">
        <f>[2]buget!$DZ$89</f>
        <v>8244433.0399999982</v>
      </c>
      <c r="H73" s="22">
        <f>[2]buget!$EA$89</f>
        <v>7607597.919999999</v>
      </c>
      <c r="I73" s="22">
        <f t="shared" si="35"/>
        <v>38055201.359999999</v>
      </c>
      <c r="J73" s="19">
        <f>E73*K73/100</f>
        <v>5376953.824</v>
      </c>
      <c r="K73" s="209">
        <v>40</v>
      </c>
      <c r="L73" s="19">
        <f>F73*M73/100</f>
        <v>4380392.92</v>
      </c>
      <c r="M73" s="209">
        <v>50</v>
      </c>
      <c r="N73" s="19">
        <f>G73*O73/100</f>
        <v>4946659.8239999991</v>
      </c>
      <c r="O73" s="209">
        <v>60</v>
      </c>
      <c r="P73" s="19">
        <f>H73*Q73/100</f>
        <v>5705698.4399999985</v>
      </c>
      <c r="Q73" s="209">
        <v>75</v>
      </c>
      <c r="R73" s="20">
        <f t="shared" si="36"/>
        <v>20409705.007999998</v>
      </c>
      <c r="S73" s="209">
        <f>R73*100/I73</f>
        <v>53.631840796019894</v>
      </c>
      <c r="T73" s="275"/>
    </row>
    <row r="74" spans="1:20" s="27" customFormat="1" x14ac:dyDescent="0.25">
      <c r="A74" s="141" t="str">
        <f>[1]buget!$A$90</f>
        <v>activitate</v>
      </c>
      <c r="B74" s="135" t="str">
        <f>[1]buget!$B$90</f>
        <v>2.2.2.4</v>
      </c>
      <c r="C74" s="79" t="s">
        <v>230</v>
      </c>
      <c r="D74" s="88" t="s">
        <v>33</v>
      </c>
      <c r="E74" s="22">
        <f>[2]buget!$DX$90</f>
        <v>619623.36</v>
      </c>
      <c r="F74" s="22">
        <f>[2]buget!$DY$90</f>
        <v>395870.48</v>
      </c>
      <c r="G74" s="22">
        <f>[2]buget!$DZ$90</f>
        <v>378658.72</v>
      </c>
      <c r="H74" s="22">
        <f>[2]buget!$EA$90</f>
        <v>344235.19999999995</v>
      </c>
      <c r="I74" s="22">
        <f t="shared" si="35"/>
        <v>1738387.76</v>
      </c>
      <c r="J74" s="19">
        <f>E74*K74/100</f>
        <v>0</v>
      </c>
      <c r="K74" s="209">
        <v>0</v>
      </c>
      <c r="L74" s="19">
        <f>F74*M74/100</f>
        <v>98967.62</v>
      </c>
      <c r="M74" s="209">
        <v>25</v>
      </c>
      <c r="N74" s="19">
        <f>G74*O74/100</f>
        <v>132530.552</v>
      </c>
      <c r="O74" s="209">
        <v>35</v>
      </c>
      <c r="P74" s="19">
        <f>H74*Q74/100</f>
        <v>172117.59999999998</v>
      </c>
      <c r="Q74" s="209">
        <v>50</v>
      </c>
      <c r="R74" s="20">
        <f t="shared" si="36"/>
        <v>403615.772</v>
      </c>
      <c r="S74" s="209">
        <f>R74*100/I74</f>
        <v>23.21782178217822</v>
      </c>
      <c r="T74" s="275"/>
    </row>
    <row r="75" spans="1:20" s="37" customFormat="1" ht="51.75" customHeight="1" x14ac:dyDescent="0.25">
      <c r="A75" s="143"/>
      <c r="B75" s="135"/>
      <c r="C75" s="108">
        <v>4</v>
      </c>
      <c r="D75" s="105" t="s">
        <v>237</v>
      </c>
      <c r="E75" s="106"/>
      <c r="F75" s="106"/>
      <c r="G75" s="106"/>
      <c r="H75" s="106"/>
      <c r="I75" s="106"/>
      <c r="J75" s="106"/>
      <c r="K75" s="216"/>
      <c r="L75" s="106"/>
      <c r="M75" s="216"/>
      <c r="N75" s="106"/>
      <c r="O75" s="216"/>
      <c r="P75" s="106"/>
      <c r="Q75" s="216"/>
      <c r="R75" s="106"/>
      <c r="S75" s="216"/>
      <c r="T75" s="107"/>
    </row>
    <row r="76" spans="1:20" s="2" customFormat="1" ht="15.75" customHeight="1" x14ac:dyDescent="0.25">
      <c r="A76" s="143"/>
      <c r="B76" s="135"/>
      <c r="C76" s="65"/>
      <c r="D76" s="65" t="s">
        <v>129</v>
      </c>
      <c r="E76" s="63"/>
      <c r="F76" s="63"/>
      <c r="G76" s="63"/>
      <c r="H76" s="63"/>
      <c r="I76" s="63"/>
      <c r="J76" s="63"/>
      <c r="K76" s="213"/>
      <c r="L76" s="63"/>
      <c r="M76" s="213"/>
      <c r="N76" s="63"/>
      <c r="O76" s="213"/>
      <c r="P76" s="63"/>
      <c r="Q76" s="213"/>
      <c r="R76" s="63"/>
      <c r="S76" s="213"/>
      <c r="T76" s="64"/>
    </row>
    <row r="77" spans="1:20" s="25" customFormat="1" x14ac:dyDescent="0.25">
      <c r="A77" s="142"/>
      <c r="B77" s="140"/>
      <c r="C77" s="82" t="s">
        <v>239</v>
      </c>
      <c r="D77" s="95" t="s">
        <v>238</v>
      </c>
      <c r="E77" s="6">
        <f>E78+E79+E80</f>
        <v>5057600</v>
      </c>
      <c r="F77" s="6">
        <f>F78+F79+F80</f>
        <v>2628330</v>
      </c>
      <c r="G77" s="6">
        <f>G78+G79+G80</f>
        <v>3105631.0729999999</v>
      </c>
      <c r="H77" s="6">
        <f>H78+H79+H80</f>
        <v>3579309.3310000002</v>
      </c>
      <c r="I77" s="6">
        <f>SUM(E77:H77)</f>
        <v>14370870.403999999</v>
      </c>
      <c r="J77" s="6">
        <f>J78+J79+J80</f>
        <v>0</v>
      </c>
      <c r="K77" s="245">
        <f>J77*100/E77</f>
        <v>0</v>
      </c>
      <c r="L77" s="6">
        <f>L78+L79+L80</f>
        <v>189600</v>
      </c>
      <c r="M77" s="245">
        <f>L77*100/F77</f>
        <v>7.2137060414788099</v>
      </c>
      <c r="N77" s="6">
        <f>N78+N79+N80</f>
        <v>303234.93</v>
      </c>
      <c r="O77" s="245">
        <f>N77*100/G77</f>
        <v>9.764035806966568</v>
      </c>
      <c r="P77" s="6">
        <f>P78+P79+P80</f>
        <v>542335.67559999996</v>
      </c>
      <c r="Q77" s="209">
        <v>70</v>
      </c>
      <c r="R77" s="11">
        <f t="shared" ref="R77" si="37">J77+L77+N77+P77</f>
        <v>1035170.6055999999</v>
      </c>
      <c r="S77" s="209">
        <f t="shared" ref="S77" si="38">R77*100/I77</f>
        <v>7.2032561459316318</v>
      </c>
      <c r="T77" s="268" t="s">
        <v>131</v>
      </c>
    </row>
    <row r="78" spans="1:20" s="27" customFormat="1" ht="25.5" x14ac:dyDescent="0.25">
      <c r="A78" s="125" t="str">
        <f>[1]buget!$A$279</f>
        <v>activitate</v>
      </c>
      <c r="B78" s="124" t="str">
        <f>[1]buget!$B$279</f>
        <v>7.1.1.1</v>
      </c>
      <c r="C78" s="80" t="s">
        <v>240</v>
      </c>
      <c r="D78" s="89" t="s">
        <v>64</v>
      </c>
      <c r="E78" s="22">
        <f>[1]buget!$AM$279</f>
        <v>3248000</v>
      </c>
      <c r="F78" s="22">
        <f>[1]buget!$DB$279</f>
        <v>1896000</v>
      </c>
      <c r="G78" s="22">
        <f>[1]buget!$DC$279</f>
        <v>2021566.2</v>
      </c>
      <c r="H78" s="22">
        <f>[1]buget!$DD$279</f>
        <v>2122644.52</v>
      </c>
      <c r="I78" s="22">
        <f>SUM(E78:H78)</f>
        <v>9288210.7200000007</v>
      </c>
      <c r="J78" s="19">
        <f>E78*K78/100</f>
        <v>0</v>
      </c>
      <c r="K78" s="209">
        <v>0</v>
      </c>
      <c r="L78" s="19">
        <f>F78*M78/100</f>
        <v>189600</v>
      </c>
      <c r="M78" s="209">
        <v>10</v>
      </c>
      <c r="N78" s="19">
        <f>G78*O78/100</f>
        <v>303234.93</v>
      </c>
      <c r="O78" s="209">
        <v>15</v>
      </c>
      <c r="P78" s="19">
        <f>H78*Q78/100</f>
        <v>424528.90399999998</v>
      </c>
      <c r="Q78" s="209">
        <v>20</v>
      </c>
      <c r="R78" s="20">
        <f>J78+L78+N78+P78</f>
        <v>917363.83400000003</v>
      </c>
      <c r="S78" s="209">
        <f>R78*100/I78</f>
        <v>9.8766475229149417</v>
      </c>
      <c r="T78" s="268"/>
    </row>
    <row r="79" spans="1:20" s="27" customFormat="1" ht="51" x14ac:dyDescent="0.25">
      <c r="A79" s="125" t="str">
        <f>[1]buget!$A$287</f>
        <v>activitate</v>
      </c>
      <c r="B79" s="124" t="str">
        <f>[1]buget!$B$287</f>
        <v>7.2.1.1</v>
      </c>
      <c r="C79" s="80" t="s">
        <v>241</v>
      </c>
      <c r="D79" s="89" t="s">
        <v>65</v>
      </c>
      <c r="E79" s="22">
        <f>[1]buget!$AM$287</f>
        <v>1113600</v>
      </c>
      <c r="F79" s="22">
        <f>[1]buget!$DB$287</f>
        <v>483480</v>
      </c>
      <c r="G79" s="22">
        <f>[1]buget!$DC$287</f>
        <v>818734.31099999999</v>
      </c>
      <c r="H79" s="22">
        <f>[1]buget!$DD$287</f>
        <v>1178067.716</v>
      </c>
      <c r="I79" s="22">
        <f>SUM(E79:H79)</f>
        <v>3593882.0269999998</v>
      </c>
      <c r="J79" s="19">
        <f>E79*K79/100</f>
        <v>0</v>
      </c>
      <c r="K79" s="209">
        <v>0</v>
      </c>
      <c r="L79" s="19">
        <f>F79*M79/100</f>
        <v>0</v>
      </c>
      <c r="M79" s="209">
        <v>0</v>
      </c>
      <c r="N79" s="19">
        <f>G79*O79/100</f>
        <v>0</v>
      </c>
      <c r="O79" s="209">
        <v>0</v>
      </c>
      <c r="P79" s="19">
        <f>H79*Q79/100</f>
        <v>117806.77160000001</v>
      </c>
      <c r="Q79" s="209">
        <v>10</v>
      </c>
      <c r="R79" s="20">
        <f>J79+L79+N79+P79</f>
        <v>117806.77160000001</v>
      </c>
      <c r="S79" s="209">
        <f>R79*100/I79</f>
        <v>3.2779810443121149</v>
      </c>
      <c r="T79" s="268"/>
    </row>
    <row r="80" spans="1:20" s="27" customFormat="1" ht="25.5" x14ac:dyDescent="0.25">
      <c r="A80" s="133" t="str">
        <f>[1]buget!$A$292</f>
        <v>activitate</v>
      </c>
      <c r="B80" s="135" t="str">
        <f>[1]buget!$B$292</f>
        <v>7.3.1.1</v>
      </c>
      <c r="C80" s="80" t="s">
        <v>242</v>
      </c>
      <c r="D80" s="89" t="s">
        <v>66</v>
      </c>
      <c r="E80" s="22">
        <f>[1]buget!$AM$292</f>
        <v>696000</v>
      </c>
      <c r="F80" s="22">
        <f>[1]buget!$DB$292</f>
        <v>248850</v>
      </c>
      <c r="G80" s="22">
        <f>[1]buget!$DC$292</f>
        <v>265330.56199999998</v>
      </c>
      <c r="H80" s="22">
        <f>[1]buget!$DD$292</f>
        <v>278597.09499999997</v>
      </c>
      <c r="I80" s="22">
        <f>SUM(E80:H80)</f>
        <v>1488777.6569999999</v>
      </c>
      <c r="J80" s="19">
        <f>E80*K80/100</f>
        <v>0</v>
      </c>
      <c r="K80" s="209">
        <v>0</v>
      </c>
      <c r="L80" s="19">
        <f>F80*M80/100</f>
        <v>0</v>
      </c>
      <c r="M80" s="209">
        <v>0</v>
      </c>
      <c r="N80" s="19">
        <f>G80*O80/100</f>
        <v>0</v>
      </c>
      <c r="O80" s="209">
        <v>0</v>
      </c>
      <c r="P80" s="19">
        <f>H80*Q80/100</f>
        <v>0</v>
      </c>
      <c r="Q80" s="209">
        <v>0</v>
      </c>
      <c r="R80" s="20">
        <f>J80+L80+N80+P80</f>
        <v>0</v>
      </c>
      <c r="S80" s="209">
        <f>R80*100/I80</f>
        <v>0</v>
      </c>
      <c r="T80" s="268"/>
    </row>
    <row r="81" spans="1:20" s="25" customFormat="1" x14ac:dyDescent="0.25">
      <c r="A81" s="142" t="str">
        <f>[1]buget!$A$297</f>
        <v>acțiune</v>
      </c>
      <c r="B81" s="140" t="str">
        <f>[1]buget!$B$297</f>
        <v>7.4</v>
      </c>
      <c r="C81" s="82" t="s">
        <v>243</v>
      </c>
      <c r="D81" s="95" t="s">
        <v>244</v>
      </c>
      <c r="E81" s="6">
        <f>[1]buget!$AM$299+[1]buget!$AM$300</f>
        <v>12011846.4</v>
      </c>
      <c r="F81" s="6">
        <f>[1]buget!$AZ$299+[1]buget!$AZ$300</f>
        <v>10443168</v>
      </c>
      <c r="G81" s="6">
        <f>[1]buget!$BA$299+[1]buget!$BA$300</f>
        <v>11134786.799999999</v>
      </c>
      <c r="H81" s="6">
        <f>[1]buget!$BB$299+[1]buget!$BB$300</f>
        <v>11691526</v>
      </c>
      <c r="I81" s="6">
        <f>SUM(E81:H81)</f>
        <v>45281327.199999996</v>
      </c>
      <c r="J81" s="204">
        <f>E81*K81/100</f>
        <v>0</v>
      </c>
      <c r="K81" s="210">
        <v>0</v>
      </c>
      <c r="L81" s="204">
        <f>F81*M81/100</f>
        <v>2088633.6</v>
      </c>
      <c r="M81" s="210">
        <v>20</v>
      </c>
      <c r="N81" s="204">
        <f>G81*O81/100</f>
        <v>2783696.7</v>
      </c>
      <c r="O81" s="210">
        <v>25</v>
      </c>
      <c r="P81" s="204">
        <f>H81*Q81/100</f>
        <v>3507457.8</v>
      </c>
      <c r="Q81" s="210">
        <v>30</v>
      </c>
      <c r="R81" s="11">
        <f>J81+L81+N81+P81</f>
        <v>8379788.1000000006</v>
      </c>
      <c r="S81" s="210">
        <f>R81*100/I81</f>
        <v>18.506056730598658</v>
      </c>
      <c r="T81" s="193" t="s">
        <v>117</v>
      </c>
    </row>
    <row r="82" spans="1:20" s="32" customFormat="1" ht="15.75" customHeight="1" x14ac:dyDescent="0.25">
      <c r="A82" s="138"/>
      <c r="B82" s="139"/>
      <c r="C82" s="65"/>
      <c r="D82" s="65" t="s">
        <v>38</v>
      </c>
      <c r="E82" s="67"/>
      <c r="F82" s="67"/>
      <c r="G82" s="67"/>
      <c r="H82" s="67"/>
      <c r="I82" s="67"/>
      <c r="J82" s="67"/>
      <c r="K82" s="217"/>
      <c r="L82" s="67"/>
      <c r="M82" s="217"/>
      <c r="N82" s="67"/>
      <c r="O82" s="217"/>
      <c r="P82" s="67"/>
      <c r="Q82" s="217"/>
      <c r="R82" s="67"/>
      <c r="S82" s="217"/>
      <c r="T82" s="68"/>
    </row>
    <row r="83" spans="1:20" s="25" customFormat="1" ht="25.5" x14ac:dyDescent="0.25">
      <c r="A83" s="132" t="str">
        <f>[1]buget!$A$306</f>
        <v>intervenție</v>
      </c>
      <c r="B83" s="140" t="str">
        <f>[1]buget!$B$306</f>
        <v>7.5.1</v>
      </c>
      <c r="C83" s="82" t="s">
        <v>245</v>
      </c>
      <c r="D83" s="86" t="s">
        <v>246</v>
      </c>
      <c r="E83" s="6">
        <f>[1]buget!$AM$306</f>
        <v>2047608.8</v>
      </c>
      <c r="F83" s="6">
        <f>[1]buget!$DB$306</f>
        <v>1574919.273</v>
      </c>
      <c r="G83" s="6">
        <f>[1]buget!$DC$306</f>
        <v>1679221.2977</v>
      </c>
      <c r="H83" s="6">
        <f>[1]buget!$DD$306</f>
        <v>1763182.3546999998</v>
      </c>
      <c r="I83" s="204">
        <f>SUM(E83:H83)</f>
        <v>7064931.7253999999</v>
      </c>
      <c r="J83" s="204">
        <f>E83*K83/100</f>
        <v>0</v>
      </c>
      <c r="K83" s="210">
        <v>0</v>
      </c>
      <c r="L83" s="204">
        <f>F83*M83/100</f>
        <v>157491.92730000001</v>
      </c>
      <c r="M83" s="210">
        <v>10</v>
      </c>
      <c r="N83" s="204">
        <f>G83*O83/100</f>
        <v>251883.194655</v>
      </c>
      <c r="O83" s="210">
        <v>15</v>
      </c>
      <c r="P83" s="204">
        <f>H83*Q83/100</f>
        <v>352636.47093999997</v>
      </c>
      <c r="Q83" s="210">
        <v>20</v>
      </c>
      <c r="R83" s="11">
        <f>J83+L83+N83+P83</f>
        <v>762011.59289500001</v>
      </c>
      <c r="S83" s="210">
        <f>R83*100/I83</f>
        <v>10.785830953686345</v>
      </c>
      <c r="T83" s="193" t="s">
        <v>43</v>
      </c>
    </row>
  </sheetData>
  <mergeCells count="30">
    <mergeCell ref="H4:H5"/>
    <mergeCell ref="I4:I5"/>
    <mergeCell ref="T25:T27"/>
    <mergeCell ref="T28:T32"/>
    <mergeCell ref="A6:B7"/>
    <mergeCell ref="T8:T10"/>
    <mergeCell ref="T13:T18"/>
    <mergeCell ref="T20:T23"/>
    <mergeCell ref="T34:T38"/>
    <mergeCell ref="T77:T80"/>
    <mergeCell ref="T42:T52"/>
    <mergeCell ref="T57:T59"/>
    <mergeCell ref="T62:T68"/>
    <mergeCell ref="T70:T74"/>
    <mergeCell ref="D1:T1"/>
    <mergeCell ref="A3:B5"/>
    <mergeCell ref="C3:C5"/>
    <mergeCell ref="E4:E5"/>
    <mergeCell ref="F4:F5"/>
    <mergeCell ref="J4:K4"/>
    <mergeCell ref="L4:M4"/>
    <mergeCell ref="N4:O4"/>
    <mergeCell ref="P4:Q4"/>
    <mergeCell ref="R4:R5"/>
    <mergeCell ref="S4:S5"/>
    <mergeCell ref="D3:D5"/>
    <mergeCell ref="E3:I3"/>
    <mergeCell ref="J3:S3"/>
    <mergeCell ref="T3:T5"/>
    <mergeCell ref="G4:G5"/>
  </mergeCells>
  <pageMargins left="0.19685039370078741" right="0.19685039370078741" top="0.35433070866141736" bottom="0.43307086614173229" header="0.31496062992125984" footer="0.31496062992125984"/>
  <pageSetup paperSize="8"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3"/>
  <sheetViews>
    <sheetView view="pageBreakPreview" zoomScale="60" zoomScaleNormal="100" workbookViewId="0">
      <pane xSplit="4" ySplit="7" topLeftCell="E8" activePane="bottomRight" state="frozen"/>
      <selection pane="topRight" activeCell="D1" sqref="D1"/>
      <selection pane="bottomLeft" activeCell="A8" sqref="A8"/>
      <selection pane="bottomRight" activeCell="Y11" sqref="Y11"/>
    </sheetView>
  </sheetViews>
  <sheetFormatPr defaultRowHeight="15" x14ac:dyDescent="0.25"/>
  <cols>
    <col min="1" max="1" width="9.42578125" style="73" bestFit="1" customWidth="1"/>
    <col min="2" max="2" width="7.85546875" style="73" bestFit="1" customWidth="1"/>
    <col min="3" max="3" width="7.85546875" style="83" customWidth="1"/>
    <col min="4" max="4" width="68.42578125" style="96" customWidth="1"/>
    <col min="5" max="8" width="10.7109375" style="181" customWidth="1"/>
    <col min="9" max="9" width="11.28515625" style="181" customWidth="1"/>
    <col min="10" max="10" width="12.85546875" style="175" customWidth="1"/>
    <col min="11" max="11" width="7.7109375" style="219" customWidth="1"/>
    <col min="12" max="12" width="12.85546875" style="175" customWidth="1"/>
    <col min="13" max="13" width="7.7109375" style="219" customWidth="1"/>
    <col min="14" max="14" width="12.85546875" style="175" customWidth="1"/>
    <col min="15" max="15" width="7.7109375" style="219" customWidth="1"/>
    <col min="16" max="16" width="12.85546875" style="175" customWidth="1"/>
    <col min="17" max="17" width="7.7109375" style="219" customWidth="1"/>
    <col min="18" max="18" width="12.85546875" style="175" customWidth="1"/>
    <col min="19" max="19" width="7.7109375" style="219" customWidth="1"/>
    <col min="20" max="20" width="12.85546875" style="175" customWidth="1"/>
    <col min="21" max="16384" width="9.140625" style="181"/>
  </cols>
  <sheetData>
    <row r="1" spans="1:20" ht="32.25" customHeight="1" x14ac:dyDescent="0.25">
      <c r="C1" s="166"/>
      <c r="D1" s="265" t="s">
        <v>387</v>
      </c>
      <c r="E1" s="265"/>
      <c r="F1" s="265"/>
      <c r="G1" s="265"/>
      <c r="H1" s="265"/>
      <c r="I1" s="265"/>
      <c r="J1" s="265"/>
      <c r="K1" s="265"/>
      <c r="L1" s="265"/>
      <c r="M1" s="265"/>
      <c r="N1" s="265"/>
      <c r="O1" s="265"/>
      <c r="P1" s="265"/>
      <c r="Q1" s="265"/>
      <c r="R1" s="265"/>
      <c r="S1" s="265"/>
      <c r="T1" s="265"/>
    </row>
    <row r="3" spans="1:20" ht="42.75" customHeight="1" x14ac:dyDescent="0.25">
      <c r="A3" s="266"/>
      <c r="B3" s="266"/>
      <c r="C3" s="267"/>
      <c r="D3" s="272" t="s">
        <v>263</v>
      </c>
      <c r="E3" s="258" t="s">
        <v>44</v>
      </c>
      <c r="F3" s="258"/>
      <c r="G3" s="258"/>
      <c r="H3" s="258"/>
      <c r="I3" s="258"/>
      <c r="J3" s="273" t="s">
        <v>132</v>
      </c>
      <c r="K3" s="273"/>
      <c r="L3" s="273"/>
      <c r="M3" s="273"/>
      <c r="N3" s="273"/>
      <c r="O3" s="273"/>
      <c r="P3" s="273"/>
      <c r="Q3" s="273"/>
      <c r="R3" s="273"/>
      <c r="S3" s="273"/>
      <c r="T3" s="268" t="s">
        <v>48</v>
      </c>
    </row>
    <row r="4" spans="1:20" ht="15" customHeight="1" x14ac:dyDescent="0.25">
      <c r="A4" s="266"/>
      <c r="B4" s="266"/>
      <c r="C4" s="267"/>
      <c r="D4" s="272"/>
      <c r="E4" s="258">
        <v>2017</v>
      </c>
      <c r="F4" s="258">
        <v>2018</v>
      </c>
      <c r="G4" s="258">
        <v>2019</v>
      </c>
      <c r="H4" s="258">
        <v>2020</v>
      </c>
      <c r="I4" s="258" t="s">
        <v>40</v>
      </c>
      <c r="J4" s="258">
        <v>2017</v>
      </c>
      <c r="K4" s="258"/>
      <c r="L4" s="258">
        <v>2018</v>
      </c>
      <c r="M4" s="258"/>
      <c r="N4" s="258">
        <v>2019</v>
      </c>
      <c r="O4" s="258"/>
      <c r="P4" s="258">
        <v>2020</v>
      </c>
      <c r="Q4" s="258"/>
      <c r="R4" s="268" t="s">
        <v>40</v>
      </c>
      <c r="S4" s="270" t="s">
        <v>42</v>
      </c>
      <c r="T4" s="268"/>
    </row>
    <row r="5" spans="1:20" ht="25.5" x14ac:dyDescent="0.25">
      <c r="A5" s="266"/>
      <c r="B5" s="266"/>
      <c r="C5" s="267"/>
      <c r="D5" s="272"/>
      <c r="E5" s="258"/>
      <c r="F5" s="258"/>
      <c r="G5" s="258"/>
      <c r="H5" s="258"/>
      <c r="I5" s="258"/>
      <c r="J5" s="110" t="s">
        <v>41</v>
      </c>
      <c r="K5" s="205" t="s">
        <v>42</v>
      </c>
      <c r="L5" s="110" t="s">
        <v>41</v>
      </c>
      <c r="M5" s="205" t="s">
        <v>42</v>
      </c>
      <c r="N5" s="110" t="s">
        <v>41</v>
      </c>
      <c r="O5" s="205" t="s">
        <v>42</v>
      </c>
      <c r="P5" s="110" t="s">
        <v>41</v>
      </c>
      <c r="Q5" s="205" t="s">
        <v>42</v>
      </c>
      <c r="R5" s="269"/>
      <c r="S5" s="271"/>
      <c r="T5" s="269"/>
    </row>
    <row r="6" spans="1:20" s="37" customFormat="1" ht="47.25" x14ac:dyDescent="0.25">
      <c r="A6" s="277"/>
      <c r="B6" s="277"/>
      <c r="C6" s="108" t="s">
        <v>143</v>
      </c>
      <c r="D6" s="103" t="s">
        <v>180</v>
      </c>
      <c r="E6" s="112"/>
      <c r="F6" s="112"/>
      <c r="G6" s="112"/>
      <c r="H6" s="112"/>
      <c r="I6" s="112"/>
      <c r="J6" s="112"/>
      <c r="K6" s="206"/>
      <c r="L6" s="112"/>
      <c r="M6" s="206"/>
      <c r="N6" s="112"/>
      <c r="O6" s="206"/>
      <c r="P6" s="112"/>
      <c r="Q6" s="206"/>
      <c r="R6" s="112"/>
      <c r="S6" s="206"/>
      <c r="T6" s="114"/>
    </row>
    <row r="7" spans="1:20" s="2" customFormat="1" ht="15.75" customHeight="1" x14ac:dyDescent="0.25">
      <c r="A7" s="277"/>
      <c r="B7" s="277"/>
      <c r="C7" s="97"/>
      <c r="D7" s="104" t="s">
        <v>179</v>
      </c>
      <c r="E7" s="113"/>
      <c r="F7" s="113"/>
      <c r="G7" s="113"/>
      <c r="H7" s="113"/>
      <c r="I7" s="113"/>
      <c r="J7" s="113"/>
      <c r="K7" s="207"/>
      <c r="L7" s="113"/>
      <c r="M7" s="207"/>
      <c r="N7" s="113"/>
      <c r="O7" s="207"/>
      <c r="P7" s="113"/>
      <c r="Q7" s="207"/>
      <c r="R7" s="113"/>
      <c r="S7" s="207"/>
      <c r="T7" s="115"/>
    </row>
    <row r="8" spans="1:20" s="16" customFormat="1" ht="30" customHeight="1" x14ac:dyDescent="0.25">
      <c r="A8" s="116" t="str">
        <f>[1]buget!$A$235</f>
        <v>intervenție</v>
      </c>
      <c r="B8" s="117" t="str">
        <f>[1]buget!$B$235</f>
        <v>5.5.2</v>
      </c>
      <c r="C8" s="75" t="s">
        <v>149</v>
      </c>
      <c r="D8" s="38" t="s">
        <v>181</v>
      </c>
      <c r="E8" s="144"/>
      <c r="F8" s="111"/>
      <c r="G8" s="111"/>
      <c r="H8" s="111"/>
      <c r="I8" s="111"/>
      <c r="J8" s="111"/>
      <c r="K8" s="208"/>
      <c r="L8" s="111"/>
      <c r="M8" s="208"/>
      <c r="N8" s="111"/>
      <c r="O8" s="208"/>
      <c r="P8" s="111"/>
      <c r="Q8" s="208"/>
      <c r="R8" s="111"/>
      <c r="S8" s="224"/>
      <c r="T8" s="278"/>
    </row>
    <row r="9" spans="1:20" s="12" customFormat="1" ht="12.75" x14ac:dyDescent="0.25">
      <c r="A9" s="118" t="str">
        <f>[1]buget!$A$236</f>
        <v>activitate</v>
      </c>
      <c r="B9" s="119" t="str">
        <f>[1]buget!$B$236</f>
        <v>5.5.2.1</v>
      </c>
      <c r="C9" s="76" t="s">
        <v>145</v>
      </c>
      <c r="D9" s="39" t="s">
        <v>39</v>
      </c>
      <c r="E9" s="18"/>
      <c r="F9" s="18"/>
      <c r="G9" s="18"/>
      <c r="H9" s="18"/>
      <c r="I9" s="18"/>
      <c r="J9" s="19"/>
      <c r="K9" s="209"/>
      <c r="L9" s="19"/>
      <c r="M9" s="209"/>
      <c r="N9" s="19"/>
      <c r="O9" s="209"/>
      <c r="P9" s="19"/>
      <c r="Q9" s="209"/>
      <c r="R9" s="20"/>
      <c r="S9" s="209"/>
      <c r="T9" s="274"/>
    </row>
    <row r="10" spans="1:20" s="12" customFormat="1" ht="12.75" x14ac:dyDescent="0.25">
      <c r="A10" s="118" t="str">
        <f>[1]buget!$A$237</f>
        <v>activitate</v>
      </c>
      <c r="B10" s="119" t="str">
        <f>[1]buget!$B$237</f>
        <v>5.5.2.2</v>
      </c>
      <c r="C10" s="76" t="s">
        <v>146</v>
      </c>
      <c r="D10" s="39" t="s">
        <v>72</v>
      </c>
      <c r="E10" s="18"/>
      <c r="F10" s="18"/>
      <c r="G10" s="18"/>
      <c r="H10" s="18"/>
      <c r="I10" s="18"/>
      <c r="J10" s="19"/>
      <c r="K10" s="209"/>
      <c r="L10" s="19"/>
      <c r="M10" s="209"/>
      <c r="N10" s="19"/>
      <c r="O10" s="209"/>
      <c r="P10" s="19"/>
      <c r="Q10" s="209"/>
      <c r="R10" s="20"/>
      <c r="S10" s="209"/>
      <c r="T10" s="274"/>
    </row>
    <row r="11" spans="1:20" s="15" customFormat="1" ht="30" customHeight="1" x14ac:dyDescent="0.2">
      <c r="A11" s="120"/>
      <c r="B11" s="121"/>
      <c r="C11" s="75" t="s">
        <v>150</v>
      </c>
      <c r="D11" s="84" t="s">
        <v>186</v>
      </c>
      <c r="E11" s="6"/>
      <c r="F11" s="6"/>
      <c r="G11" s="6"/>
      <c r="H11" s="6"/>
      <c r="I11" s="200"/>
      <c r="J11" s="200"/>
      <c r="K11" s="210"/>
      <c r="L11" s="200"/>
      <c r="M11" s="210"/>
      <c r="N11" s="200"/>
      <c r="O11" s="210"/>
      <c r="P11" s="200"/>
      <c r="Q11" s="210"/>
      <c r="R11" s="11"/>
      <c r="S11" s="210"/>
      <c r="T11" s="201"/>
    </row>
    <row r="12" spans="1:20" s="15" customFormat="1" ht="30" customHeight="1" x14ac:dyDescent="0.2">
      <c r="A12" s="120" t="str">
        <f>[1]buget!$A$241</f>
        <v>activitate</v>
      </c>
      <c r="B12" s="122" t="str">
        <f>[1]buget!$B$241</f>
        <v>5.5.3.3</v>
      </c>
      <c r="C12" s="75" t="s">
        <v>151</v>
      </c>
      <c r="D12" s="84" t="s">
        <v>187</v>
      </c>
      <c r="E12" s="6">
        <f>[2]buget!$CU$241</f>
        <v>55485.584225431106</v>
      </c>
      <c r="F12" s="6">
        <f>[2]buget!$CU$241</f>
        <v>55485.584225431106</v>
      </c>
      <c r="G12" s="6">
        <f>[2]buget!$CU$241</f>
        <v>55485.584225431106</v>
      </c>
      <c r="H12" s="6">
        <f>[2]buget!$CU$241</f>
        <v>55485.584225431106</v>
      </c>
      <c r="I12" s="200">
        <f>SUM(E12:H12)</f>
        <v>221942.33690172443</v>
      </c>
      <c r="J12" s="200">
        <f>E12*K12/100</f>
        <v>0</v>
      </c>
      <c r="K12" s="210">
        <v>0</v>
      </c>
      <c r="L12" s="200">
        <f>F12*M12/100</f>
        <v>0</v>
      </c>
      <c r="M12" s="210">
        <v>0</v>
      </c>
      <c r="N12" s="200">
        <f>G12*O12/100</f>
        <v>0</v>
      </c>
      <c r="O12" s="210">
        <v>0</v>
      </c>
      <c r="P12" s="200">
        <f>H12*Q12/100</f>
        <v>0</v>
      </c>
      <c r="Q12" s="210">
        <v>0</v>
      </c>
      <c r="R12" s="11">
        <f t="shared" ref="R12:R22" si="0">J12+L12+N12+P12</f>
        <v>0</v>
      </c>
      <c r="S12" s="210">
        <f t="shared" ref="S12:S22" si="1">R12*100/I12</f>
        <v>0</v>
      </c>
      <c r="T12" s="201"/>
    </row>
    <row r="13" spans="1:20" s="15" customFormat="1" ht="30" customHeight="1" x14ac:dyDescent="0.2">
      <c r="A13" s="120" t="str">
        <f>[1]buget!$A$244</f>
        <v>intervenție</v>
      </c>
      <c r="B13" s="122" t="str">
        <f>[1]buget!$B$244</f>
        <v>5.5.5</v>
      </c>
      <c r="C13" s="75" t="s">
        <v>152</v>
      </c>
      <c r="D13" s="84" t="s">
        <v>188</v>
      </c>
      <c r="E13" s="11"/>
      <c r="F13" s="11"/>
      <c r="G13" s="11"/>
      <c r="H13" s="11"/>
      <c r="I13" s="11"/>
      <c r="J13" s="200"/>
      <c r="K13" s="210"/>
      <c r="L13" s="200"/>
      <c r="M13" s="210"/>
      <c r="N13" s="200"/>
      <c r="O13" s="210"/>
      <c r="P13" s="200"/>
      <c r="Q13" s="210"/>
      <c r="R13" s="11"/>
      <c r="S13" s="210"/>
      <c r="T13" s="268"/>
    </row>
    <row r="14" spans="1:20" s="14" customFormat="1" ht="12.75" x14ac:dyDescent="0.2">
      <c r="A14" s="123" t="str">
        <f>[1]buget!$A$246</f>
        <v>activitate</v>
      </c>
      <c r="B14" s="124" t="str">
        <f>[1]buget!$B$246</f>
        <v>5.5.5.2</v>
      </c>
      <c r="C14" s="76" t="s">
        <v>366</v>
      </c>
      <c r="D14" s="85" t="s">
        <v>13</v>
      </c>
      <c r="E14" s="19"/>
      <c r="F14" s="19"/>
      <c r="G14" s="19"/>
      <c r="H14" s="19"/>
      <c r="I14" s="19"/>
      <c r="J14" s="19"/>
      <c r="K14" s="209"/>
      <c r="L14" s="19"/>
      <c r="M14" s="209"/>
      <c r="N14" s="19"/>
      <c r="O14" s="209"/>
      <c r="P14" s="19"/>
      <c r="Q14" s="209"/>
      <c r="R14" s="20"/>
      <c r="S14" s="210"/>
      <c r="T14" s="268"/>
    </row>
    <row r="15" spans="1:20" s="14" customFormat="1" ht="12.75" x14ac:dyDescent="0.2">
      <c r="A15" s="123" t="str">
        <f>[1]buget!$A$247</f>
        <v>activitate</v>
      </c>
      <c r="B15" s="124" t="str">
        <f>[1]buget!$B$247</f>
        <v>5.5.5.3</v>
      </c>
      <c r="C15" s="76" t="s">
        <v>367</v>
      </c>
      <c r="D15" s="85" t="s">
        <v>14</v>
      </c>
      <c r="E15" s="19"/>
      <c r="F15" s="19"/>
      <c r="G15" s="19"/>
      <c r="H15" s="19"/>
      <c r="I15" s="19"/>
      <c r="J15" s="19"/>
      <c r="K15" s="209"/>
      <c r="L15" s="19"/>
      <c r="M15" s="209"/>
      <c r="N15" s="19"/>
      <c r="O15" s="209"/>
      <c r="P15" s="19"/>
      <c r="Q15" s="209"/>
      <c r="R15" s="20"/>
      <c r="S15" s="210"/>
      <c r="T15" s="268"/>
    </row>
    <row r="16" spans="1:20" s="101" customFormat="1" ht="12.75" x14ac:dyDescent="0.2">
      <c r="A16" s="125" t="str">
        <f>[1]buget!$A$322</f>
        <v>activitate</v>
      </c>
      <c r="B16" s="126" t="str">
        <f>[1]buget!$B$322</f>
        <v>7.5.3.4</v>
      </c>
      <c r="C16" s="76" t="s">
        <v>368</v>
      </c>
      <c r="D16" s="100" t="s">
        <v>67</v>
      </c>
      <c r="E16" s="70"/>
      <c r="F16" s="70"/>
      <c r="G16" s="70"/>
      <c r="H16" s="70"/>
      <c r="I16" s="70"/>
      <c r="J16" s="70"/>
      <c r="K16" s="211"/>
      <c r="L16" s="70"/>
      <c r="M16" s="211"/>
      <c r="N16" s="70"/>
      <c r="O16" s="211"/>
      <c r="P16" s="70"/>
      <c r="Q16" s="211"/>
      <c r="R16" s="71"/>
      <c r="S16" s="210"/>
      <c r="T16" s="268"/>
    </row>
    <row r="17" spans="1:20" s="101" customFormat="1" ht="12.75" x14ac:dyDescent="0.2">
      <c r="A17" s="125" t="str">
        <f>[1]buget!$A$323</f>
        <v>activitate</v>
      </c>
      <c r="B17" s="124" t="str">
        <f>[1]buget!$B$323</f>
        <v>7.5.3.5</v>
      </c>
      <c r="C17" s="76" t="s">
        <v>369</v>
      </c>
      <c r="D17" s="100" t="s">
        <v>68</v>
      </c>
      <c r="E17" s="70">
        <f>[2]buget!$CU$323</f>
        <v>13920</v>
      </c>
      <c r="F17" s="70">
        <f>[2]buget!$CV$323</f>
        <v>14220</v>
      </c>
      <c r="G17" s="70">
        <f>[2]buget!$CW$323</f>
        <v>15161.746539239999</v>
      </c>
      <c r="H17" s="70">
        <f>[2]buget!$CX$323</f>
        <v>15919.833866201998</v>
      </c>
      <c r="I17" s="70">
        <f t="shared" ref="I17:I19" si="2">SUM(E17:H17)</f>
        <v>59221.580405441993</v>
      </c>
      <c r="J17" s="70">
        <f t="shared" ref="J17:J19" si="3">E17*K17/100</f>
        <v>0</v>
      </c>
      <c r="K17" s="211">
        <v>0</v>
      </c>
      <c r="L17" s="70">
        <f t="shared" ref="L17:L19" si="4">F17*M17/100</f>
        <v>0</v>
      </c>
      <c r="M17" s="211">
        <v>0</v>
      </c>
      <c r="N17" s="70">
        <f t="shared" ref="N17:N19" si="5">G17*O17/100</f>
        <v>0</v>
      </c>
      <c r="O17" s="211">
        <v>0</v>
      </c>
      <c r="P17" s="70">
        <f t="shared" ref="P17:P19" si="6">H17*Q17/100</f>
        <v>0</v>
      </c>
      <c r="Q17" s="211">
        <v>0</v>
      </c>
      <c r="R17" s="71">
        <f t="shared" si="0"/>
        <v>0</v>
      </c>
      <c r="S17" s="211">
        <f t="shared" si="1"/>
        <v>0</v>
      </c>
      <c r="T17" s="268"/>
    </row>
    <row r="18" spans="1:20" s="101" customFormat="1" ht="12.75" x14ac:dyDescent="0.2">
      <c r="A18" s="125" t="str">
        <f>[1]buget!$A$324</f>
        <v>activitate</v>
      </c>
      <c r="B18" s="124" t="str">
        <f>[1]buget!$B$324</f>
        <v>7.5.3.6</v>
      </c>
      <c r="C18" s="76" t="s">
        <v>370</v>
      </c>
      <c r="D18" s="100" t="s">
        <v>69</v>
      </c>
      <c r="E18" s="70">
        <f>[2]buget!$CU$324</f>
        <v>174000</v>
      </c>
      <c r="F18" s="70">
        <f>[2]buget!$CV$324</f>
        <v>88875</v>
      </c>
      <c r="G18" s="70">
        <f>[2]buget!$CW$324</f>
        <v>18952.183174049998</v>
      </c>
      <c r="H18" s="70">
        <f>[2]buget!$CX$324</f>
        <v>19899.792332752499</v>
      </c>
      <c r="I18" s="70">
        <f t="shared" si="2"/>
        <v>301726.9755068025</v>
      </c>
      <c r="J18" s="70">
        <f t="shared" si="3"/>
        <v>0</v>
      </c>
      <c r="K18" s="211">
        <v>0</v>
      </c>
      <c r="L18" s="70">
        <f t="shared" si="4"/>
        <v>0</v>
      </c>
      <c r="M18" s="211">
        <v>0</v>
      </c>
      <c r="N18" s="70">
        <f t="shared" si="5"/>
        <v>0</v>
      </c>
      <c r="O18" s="211">
        <v>0</v>
      </c>
      <c r="P18" s="70">
        <f t="shared" si="6"/>
        <v>0</v>
      </c>
      <c r="Q18" s="211">
        <v>0</v>
      </c>
      <c r="R18" s="71">
        <f t="shared" si="0"/>
        <v>0</v>
      </c>
      <c r="S18" s="211">
        <f t="shared" si="1"/>
        <v>0</v>
      </c>
      <c r="T18" s="268"/>
    </row>
    <row r="19" spans="1:20" s="15" customFormat="1" ht="25.5" x14ac:dyDescent="0.2">
      <c r="A19" s="127" t="str">
        <f>[1]buget!$A$193</f>
        <v>intervenție</v>
      </c>
      <c r="B19" s="122" t="str">
        <f>[1]buget!$B$193</f>
        <v>5.2.3</v>
      </c>
      <c r="C19" s="75" t="s">
        <v>153</v>
      </c>
      <c r="D19" s="86" t="s">
        <v>189</v>
      </c>
      <c r="E19" s="200">
        <f>[2]buget!$CU$194</f>
        <v>13223.999999999998</v>
      </c>
      <c r="F19" s="200">
        <f>[2]buget!$CU$194</f>
        <v>13223.999999999998</v>
      </c>
      <c r="G19" s="200">
        <f>[2]buget!$CU$194</f>
        <v>13223.999999999998</v>
      </c>
      <c r="H19" s="200">
        <f>[2]buget!$CU$194</f>
        <v>13223.999999999998</v>
      </c>
      <c r="I19" s="200">
        <f t="shared" si="2"/>
        <v>52895.999999999993</v>
      </c>
      <c r="J19" s="200">
        <f t="shared" si="3"/>
        <v>1719.1199999999997</v>
      </c>
      <c r="K19" s="31">
        <v>13</v>
      </c>
      <c r="L19" s="200">
        <f t="shared" si="4"/>
        <v>1719.1199999999997</v>
      </c>
      <c r="M19" s="31">
        <v>13</v>
      </c>
      <c r="N19" s="200">
        <f t="shared" si="5"/>
        <v>1719.1199999999997</v>
      </c>
      <c r="O19" s="31">
        <v>13</v>
      </c>
      <c r="P19" s="200">
        <f t="shared" si="6"/>
        <v>1719.1199999999997</v>
      </c>
      <c r="Q19" s="31">
        <v>13</v>
      </c>
      <c r="R19" s="11">
        <f t="shared" si="0"/>
        <v>6876.4799999999987</v>
      </c>
      <c r="S19" s="210">
        <f t="shared" si="1"/>
        <v>13</v>
      </c>
      <c r="T19" s="201"/>
    </row>
    <row r="20" spans="1:20" s="15" customFormat="1" ht="30" customHeight="1" x14ac:dyDescent="0.2">
      <c r="A20" s="127" t="str">
        <f>[1]buget!$A$195</f>
        <v>intervenție</v>
      </c>
      <c r="B20" s="122" t="str">
        <f>[1]buget!$B$195</f>
        <v>5.2.4</v>
      </c>
      <c r="C20" s="75" t="s">
        <v>154</v>
      </c>
      <c r="D20" s="86" t="s">
        <v>190</v>
      </c>
      <c r="E20" s="11">
        <f t="shared" ref="E20:J20" si="7">E21+E22</f>
        <v>83454.679999999993</v>
      </c>
      <c r="F20" s="11">
        <f t="shared" si="7"/>
        <v>85112.72</v>
      </c>
      <c r="G20" s="11">
        <f t="shared" si="7"/>
        <v>90915.86</v>
      </c>
      <c r="H20" s="11">
        <f t="shared" si="7"/>
        <v>95337.3</v>
      </c>
      <c r="I20" s="11">
        <f t="shared" si="7"/>
        <v>354820.55999999994</v>
      </c>
      <c r="J20" s="11">
        <f t="shared" si="7"/>
        <v>0</v>
      </c>
      <c r="K20" s="212">
        <f>J20*100/E20</f>
        <v>0</v>
      </c>
      <c r="L20" s="11">
        <f>L21+L22</f>
        <v>4255.6359999999995</v>
      </c>
      <c r="M20" s="220">
        <f>L20*100/F20</f>
        <v>5</v>
      </c>
      <c r="N20" s="11">
        <f>N21+N22</f>
        <v>4545.7929999999997</v>
      </c>
      <c r="O20" s="220">
        <f>N20*100/G20</f>
        <v>5</v>
      </c>
      <c r="P20" s="11">
        <f>P21+P22</f>
        <v>4766.8649999999998</v>
      </c>
      <c r="Q20" s="220">
        <f>P20*100/H20</f>
        <v>5</v>
      </c>
      <c r="R20" s="11">
        <f t="shared" si="0"/>
        <v>13568.294</v>
      </c>
      <c r="S20" s="210">
        <f t="shared" si="1"/>
        <v>3.8239875389408104</v>
      </c>
      <c r="T20" s="268"/>
    </row>
    <row r="21" spans="1:20" s="14" customFormat="1" ht="12.75" x14ac:dyDescent="0.2">
      <c r="A21" s="125" t="str">
        <f>[1]buget!$A$197</f>
        <v>activitate</v>
      </c>
      <c r="B21" s="124" t="str">
        <f>[1]buget!$B$197</f>
        <v>5.2.4.2</v>
      </c>
      <c r="C21" s="76" t="s">
        <v>182</v>
      </c>
      <c r="D21" s="85" t="s">
        <v>55</v>
      </c>
      <c r="E21" s="19">
        <f>[2]buget!$CU$197</f>
        <v>37822.480000000003</v>
      </c>
      <c r="F21" s="19">
        <f>[2]buget!$CV$197</f>
        <v>38573.919999999998</v>
      </c>
      <c r="G21" s="19">
        <f>[2]buget!$CW$197</f>
        <v>41203.96</v>
      </c>
      <c r="H21" s="19">
        <f>[2]buget!$CX$197</f>
        <v>43207.8</v>
      </c>
      <c r="I21" s="19">
        <f>SUM(E21:H21)</f>
        <v>160808.15999999997</v>
      </c>
      <c r="J21" s="19">
        <f>E21*K21/100</f>
        <v>0</v>
      </c>
      <c r="K21" s="209">
        <v>0</v>
      </c>
      <c r="L21" s="19">
        <f>F21*M21/100</f>
        <v>1928.6959999999997</v>
      </c>
      <c r="M21" s="30">
        <v>5</v>
      </c>
      <c r="N21" s="19">
        <f>G21*O21/100</f>
        <v>2060.1979999999999</v>
      </c>
      <c r="O21" s="30">
        <v>5</v>
      </c>
      <c r="P21" s="19">
        <f>H21*Q21/100</f>
        <v>2160.39</v>
      </c>
      <c r="Q21" s="30">
        <v>5</v>
      </c>
      <c r="R21" s="20">
        <f t="shared" si="0"/>
        <v>6149.2839999999997</v>
      </c>
      <c r="S21" s="209">
        <f t="shared" si="1"/>
        <v>3.82398753894081</v>
      </c>
      <c r="T21" s="268"/>
    </row>
    <row r="22" spans="1:20" s="14" customFormat="1" ht="12.75" x14ac:dyDescent="0.2">
      <c r="A22" s="125" t="str">
        <f>[1]buget!$A$198</f>
        <v>activitate</v>
      </c>
      <c r="B22" s="124" t="str">
        <f>[1]buget!$B$198</f>
        <v>5.2.4.3</v>
      </c>
      <c r="C22" s="76" t="s">
        <v>183</v>
      </c>
      <c r="D22" s="85" t="s">
        <v>54</v>
      </c>
      <c r="E22" s="19">
        <f>[2]buget!$CU$198</f>
        <v>45632.2</v>
      </c>
      <c r="F22" s="19">
        <f>[2]buget!$CV$198</f>
        <v>46538.8</v>
      </c>
      <c r="G22" s="19">
        <f>[2]buget!$CW$198</f>
        <v>49711.9</v>
      </c>
      <c r="H22" s="19">
        <f>[2]buget!$CX$198</f>
        <v>52129.5</v>
      </c>
      <c r="I22" s="19">
        <f>SUM(E22:H22)</f>
        <v>194012.4</v>
      </c>
      <c r="J22" s="19">
        <f>E22*K22/100</f>
        <v>0</v>
      </c>
      <c r="K22" s="209">
        <v>0</v>
      </c>
      <c r="L22" s="19">
        <f>F22*M22/100</f>
        <v>2326.94</v>
      </c>
      <c r="M22" s="30">
        <v>5</v>
      </c>
      <c r="N22" s="19">
        <f>G22*O22/100</f>
        <v>2485.5949999999998</v>
      </c>
      <c r="O22" s="30">
        <v>5</v>
      </c>
      <c r="P22" s="19">
        <f>H22*Q22/100</f>
        <v>2606.4749999999999</v>
      </c>
      <c r="Q22" s="30">
        <v>5</v>
      </c>
      <c r="R22" s="20">
        <f t="shared" si="0"/>
        <v>7419.01</v>
      </c>
      <c r="S22" s="209">
        <f t="shared" si="1"/>
        <v>3.82398753894081</v>
      </c>
      <c r="T22" s="268"/>
    </row>
    <row r="23" spans="1:20" s="15" customFormat="1" ht="12.75" x14ac:dyDescent="0.2">
      <c r="A23" s="127" t="str">
        <f>[1]buget!$A$233</f>
        <v>intervenție</v>
      </c>
      <c r="B23" s="122" t="str">
        <f>[1]buget!$B$234</f>
        <v>5.5.1.1</v>
      </c>
      <c r="C23" s="75" t="s">
        <v>155</v>
      </c>
      <c r="D23" s="86" t="s">
        <v>17</v>
      </c>
      <c r="E23" s="200"/>
      <c r="F23" s="200"/>
      <c r="G23" s="200"/>
      <c r="H23" s="200"/>
      <c r="I23" s="19"/>
      <c r="J23" s="19"/>
      <c r="K23" s="209"/>
      <c r="L23" s="19"/>
      <c r="M23" s="209"/>
      <c r="N23" s="19"/>
      <c r="O23" s="209"/>
      <c r="P23" s="19"/>
      <c r="Q23" s="209"/>
      <c r="R23" s="20"/>
      <c r="S23" s="209"/>
      <c r="T23" s="268"/>
    </row>
    <row r="24" spans="1:20" s="2" customFormat="1" ht="15.75" customHeight="1" x14ac:dyDescent="0.25">
      <c r="A24" s="128"/>
      <c r="B24" s="129"/>
      <c r="C24" s="65"/>
      <c r="D24" s="198" t="s">
        <v>37</v>
      </c>
      <c r="E24" s="63"/>
      <c r="F24" s="63"/>
      <c r="G24" s="63"/>
      <c r="H24" s="63"/>
      <c r="I24" s="63"/>
      <c r="J24" s="63"/>
      <c r="K24" s="213"/>
      <c r="L24" s="63"/>
      <c r="M24" s="213"/>
      <c r="N24" s="63"/>
      <c r="O24" s="213"/>
      <c r="P24" s="63"/>
      <c r="Q24" s="213"/>
      <c r="R24" s="63"/>
      <c r="S24" s="213"/>
      <c r="T24" s="64"/>
    </row>
    <row r="25" spans="1:20" s="21" customFormat="1" ht="12.75" x14ac:dyDescent="0.2">
      <c r="A25" s="120"/>
      <c r="B25" s="120"/>
      <c r="C25" s="75" t="s">
        <v>156</v>
      </c>
      <c r="D25" s="87" t="s">
        <v>193</v>
      </c>
      <c r="E25" s="6">
        <f t="shared" ref="E25:J25" si="8">E26+E27</f>
        <v>0</v>
      </c>
      <c r="F25" s="6">
        <f t="shared" si="8"/>
        <v>13983</v>
      </c>
      <c r="G25" s="6">
        <f t="shared" si="8"/>
        <v>14909.05</v>
      </c>
      <c r="H25" s="6">
        <f t="shared" si="8"/>
        <v>15654.503000000001</v>
      </c>
      <c r="I25" s="11">
        <f t="shared" si="8"/>
        <v>44546.553</v>
      </c>
      <c r="J25" s="11">
        <f t="shared" si="8"/>
        <v>0</v>
      </c>
      <c r="K25" s="212">
        <v>0</v>
      </c>
      <c r="L25" s="11">
        <f>L26+L27</f>
        <v>0</v>
      </c>
      <c r="M25" s="212">
        <f>L25*100/F25</f>
        <v>0</v>
      </c>
      <c r="N25" s="11">
        <f>N26+N27</f>
        <v>0</v>
      </c>
      <c r="O25" s="212">
        <f>N25*100/G25</f>
        <v>0</v>
      </c>
      <c r="P25" s="11">
        <f>P26+P27</f>
        <v>0</v>
      </c>
      <c r="Q25" s="212">
        <f>P25*100/H25</f>
        <v>0</v>
      </c>
      <c r="R25" s="11">
        <f t="shared" ref="R25:R30" si="9">J25+L25+N25+P25</f>
        <v>0</v>
      </c>
      <c r="S25" s="210">
        <f t="shared" ref="S25:S30" si="10">R25*100/I25</f>
        <v>0</v>
      </c>
      <c r="T25" s="274"/>
    </row>
    <row r="26" spans="1:20" s="13" customFormat="1" ht="12.75" x14ac:dyDescent="0.2">
      <c r="A26" s="123" t="str">
        <f>[1]buget!$A$44</f>
        <v>activitate</v>
      </c>
      <c r="B26" s="130" t="str">
        <f>[1]buget!$B$164</f>
        <v>5.1.1.6</v>
      </c>
      <c r="C26" s="77" t="s">
        <v>184</v>
      </c>
      <c r="D26" s="88" t="s">
        <v>49</v>
      </c>
      <c r="E26" s="22">
        <v>0</v>
      </c>
      <c r="F26" s="19">
        <f>[2]buget!$CV$164</f>
        <v>2607</v>
      </c>
      <c r="G26" s="19">
        <f>[2]buget!$CW$164</f>
        <v>2779.6540000000005</v>
      </c>
      <c r="H26" s="19">
        <f>[2]buget!$CX$164</f>
        <v>2918.6360000000004</v>
      </c>
      <c r="I26" s="19">
        <f t="shared" ref="I26:I30" si="11">SUM(E26:H26)</f>
        <v>8305.2900000000009</v>
      </c>
      <c r="J26" s="19">
        <f>E26*K26/100</f>
        <v>0</v>
      </c>
      <c r="K26" s="209">
        <v>0</v>
      </c>
      <c r="L26" s="19">
        <f>F26*M26/100</f>
        <v>0</v>
      </c>
      <c r="M26" s="209">
        <v>0</v>
      </c>
      <c r="N26" s="19">
        <f>G26*O26/100</f>
        <v>0</v>
      </c>
      <c r="O26" s="209">
        <v>0</v>
      </c>
      <c r="P26" s="19">
        <f>H26*Q26/100</f>
        <v>0</v>
      </c>
      <c r="Q26" s="209">
        <v>0</v>
      </c>
      <c r="R26" s="20">
        <f t="shared" si="9"/>
        <v>0</v>
      </c>
      <c r="S26" s="209">
        <f t="shared" si="10"/>
        <v>0</v>
      </c>
      <c r="T26" s="274"/>
    </row>
    <row r="27" spans="1:20" s="13" customFormat="1" ht="12.75" x14ac:dyDescent="0.2">
      <c r="A27" s="125" t="str">
        <f>[1]buget!$A$163</f>
        <v>activitate</v>
      </c>
      <c r="B27" s="130" t="str">
        <f>[1]buget!$B$163</f>
        <v>5.1.1.5</v>
      </c>
      <c r="C27" s="77" t="s">
        <v>185</v>
      </c>
      <c r="D27" s="88" t="s">
        <v>56</v>
      </c>
      <c r="E27" s="19">
        <v>0</v>
      </c>
      <c r="F27" s="19">
        <f>[2]buget!$CV$163</f>
        <v>11376</v>
      </c>
      <c r="G27" s="19">
        <f>[2]buget!$CW$163</f>
        <v>12129.395999999999</v>
      </c>
      <c r="H27" s="19">
        <f>[2]buget!$CX$163</f>
        <v>12735.867</v>
      </c>
      <c r="I27" s="19">
        <f t="shared" si="11"/>
        <v>36241.262999999999</v>
      </c>
      <c r="J27" s="19">
        <f>E27*K27/100</f>
        <v>0</v>
      </c>
      <c r="K27" s="209">
        <v>0</v>
      </c>
      <c r="L27" s="19">
        <f>F27*M27/100</f>
        <v>0</v>
      </c>
      <c r="M27" s="209">
        <v>0</v>
      </c>
      <c r="N27" s="19">
        <f>G27*O27/100</f>
        <v>0</v>
      </c>
      <c r="O27" s="209">
        <v>0</v>
      </c>
      <c r="P27" s="19">
        <f>H27*Q27/100</f>
        <v>0</v>
      </c>
      <c r="Q27" s="209">
        <v>0</v>
      </c>
      <c r="R27" s="20">
        <f t="shared" si="9"/>
        <v>0</v>
      </c>
      <c r="S27" s="209">
        <f t="shared" si="10"/>
        <v>0</v>
      </c>
      <c r="T27" s="274"/>
    </row>
    <row r="28" spans="1:20" s="21" customFormat="1" ht="25.5" x14ac:dyDescent="0.2">
      <c r="A28" s="120"/>
      <c r="B28" s="131"/>
      <c r="C28" s="75" t="s">
        <v>157</v>
      </c>
      <c r="D28" s="87" t="s">
        <v>194</v>
      </c>
      <c r="E28" s="6">
        <f>E29+E30+E31+E32</f>
        <v>12528</v>
      </c>
      <c r="F28" s="6">
        <f>F29+F30+F31+F32</f>
        <v>37920</v>
      </c>
      <c r="G28" s="6">
        <f>G29+G30+G31+G32</f>
        <v>13645.571999999998</v>
      </c>
      <c r="H28" s="6">
        <f>H29+H30+H31+H32</f>
        <v>0</v>
      </c>
      <c r="I28" s="200">
        <f t="shared" si="11"/>
        <v>64093.572</v>
      </c>
      <c r="J28" s="6">
        <f>J29+J30+J31+J32</f>
        <v>0</v>
      </c>
      <c r="K28" s="212">
        <f>J28*100/E28</f>
        <v>0</v>
      </c>
      <c r="L28" s="6">
        <f>L29+L30+L31+L32</f>
        <v>0</v>
      </c>
      <c r="M28" s="212">
        <f>L28*100/F28</f>
        <v>0</v>
      </c>
      <c r="N28" s="6">
        <f>N29+N30+N31+N32</f>
        <v>0</v>
      </c>
      <c r="O28" s="212">
        <f>N28*100/G28</f>
        <v>0</v>
      </c>
      <c r="P28" s="6">
        <f>P29+P30+P31+P32</f>
        <v>0</v>
      </c>
      <c r="Q28" s="212">
        <v>0</v>
      </c>
      <c r="R28" s="11">
        <f t="shared" si="9"/>
        <v>0</v>
      </c>
      <c r="S28" s="210">
        <v>0</v>
      </c>
      <c r="T28" s="274"/>
    </row>
    <row r="29" spans="1:20" s="72" customFormat="1" ht="12.75" x14ac:dyDescent="0.2">
      <c r="A29" s="123" t="str">
        <f>[1]buget!$A$105</f>
        <v>activitate</v>
      </c>
      <c r="B29" s="130" t="str">
        <f>[1]buget!$B$105</f>
        <v>3.1.2.3</v>
      </c>
      <c r="C29" s="98" t="s">
        <v>371</v>
      </c>
      <c r="D29" s="99" t="s">
        <v>50</v>
      </c>
      <c r="E29" s="69">
        <f>[2]buget!$CU$105</f>
        <v>12528</v>
      </c>
      <c r="F29" s="69">
        <v>0</v>
      </c>
      <c r="G29" s="69">
        <f>[2]buget!$CW$105</f>
        <v>13645.571999999998</v>
      </c>
      <c r="H29" s="69">
        <v>0</v>
      </c>
      <c r="I29" s="70">
        <f t="shared" si="11"/>
        <v>26173.572</v>
      </c>
      <c r="J29" s="70">
        <f>E29*K29/100</f>
        <v>0</v>
      </c>
      <c r="K29" s="211">
        <v>0</v>
      </c>
      <c r="L29" s="70">
        <f>F29*M29/100</f>
        <v>0</v>
      </c>
      <c r="M29" s="211">
        <v>0</v>
      </c>
      <c r="N29" s="70">
        <f>G29*O29/100</f>
        <v>0</v>
      </c>
      <c r="O29" s="211">
        <v>0</v>
      </c>
      <c r="P29" s="70">
        <f>H29*Q29/100</f>
        <v>0</v>
      </c>
      <c r="Q29" s="211">
        <v>0</v>
      </c>
      <c r="R29" s="71">
        <f t="shared" si="9"/>
        <v>0</v>
      </c>
      <c r="S29" s="211">
        <f t="shared" si="10"/>
        <v>0</v>
      </c>
      <c r="T29" s="274"/>
    </row>
    <row r="30" spans="1:20" s="13" customFormat="1" ht="12.75" x14ac:dyDescent="0.2">
      <c r="A30" s="125" t="str">
        <f>[1]buget!$A$166</f>
        <v>activitate</v>
      </c>
      <c r="B30" s="130" t="str">
        <f>[1]buget!$B$166</f>
        <v>5.1.2.1</v>
      </c>
      <c r="C30" s="98" t="s">
        <v>372</v>
      </c>
      <c r="D30" s="88" t="s">
        <v>51</v>
      </c>
      <c r="E30" s="22">
        <v>0</v>
      </c>
      <c r="F30" s="22">
        <f>[2]buget!$CV$166</f>
        <v>37920</v>
      </c>
      <c r="G30" s="22">
        <v>0</v>
      </c>
      <c r="H30" s="22">
        <v>0</v>
      </c>
      <c r="I30" s="19">
        <f t="shared" si="11"/>
        <v>37920</v>
      </c>
      <c r="J30" s="19">
        <f>E30*K30/100</f>
        <v>0</v>
      </c>
      <c r="K30" s="209">
        <v>0</v>
      </c>
      <c r="L30" s="19">
        <f>F30*M30/100</f>
        <v>0</v>
      </c>
      <c r="M30" s="209">
        <v>0</v>
      </c>
      <c r="N30" s="19">
        <f>G30*O30/100</f>
        <v>0</v>
      </c>
      <c r="O30" s="209">
        <v>0</v>
      </c>
      <c r="P30" s="19">
        <f>H30*Q30/100</f>
        <v>0</v>
      </c>
      <c r="Q30" s="209">
        <v>0</v>
      </c>
      <c r="R30" s="20">
        <f t="shared" si="9"/>
        <v>0</v>
      </c>
      <c r="S30" s="209">
        <f t="shared" si="10"/>
        <v>0</v>
      </c>
      <c r="T30" s="274"/>
    </row>
    <row r="31" spans="1:20" s="13" customFormat="1" ht="25.5" x14ac:dyDescent="0.2">
      <c r="A31" s="125" t="str">
        <f>[1]buget!$A$167</f>
        <v>activitate</v>
      </c>
      <c r="B31" s="130" t="str">
        <f>[1]buget!$B$167</f>
        <v>5.1.2.2</v>
      </c>
      <c r="C31" s="98" t="s">
        <v>373</v>
      </c>
      <c r="D31" s="89" t="s">
        <v>52</v>
      </c>
      <c r="E31" s="22"/>
      <c r="F31" s="22"/>
      <c r="G31" s="22"/>
      <c r="H31" s="22"/>
      <c r="I31" s="19"/>
      <c r="J31" s="19"/>
      <c r="K31" s="209"/>
      <c r="L31" s="19"/>
      <c r="M31" s="209"/>
      <c r="N31" s="19"/>
      <c r="O31" s="209"/>
      <c r="P31" s="19"/>
      <c r="Q31" s="209"/>
      <c r="R31" s="20"/>
      <c r="S31" s="209"/>
      <c r="T31" s="274"/>
    </row>
    <row r="32" spans="1:20" s="13" customFormat="1" ht="12.75" x14ac:dyDescent="0.2">
      <c r="A32" s="125" t="str">
        <f>[1]buget!$A$171</f>
        <v>activitate</v>
      </c>
      <c r="B32" s="130" t="str">
        <f>[1]buget!$B$171</f>
        <v>5.1.4.1</v>
      </c>
      <c r="C32" s="98" t="s">
        <v>374</v>
      </c>
      <c r="D32" s="89" t="s">
        <v>53</v>
      </c>
      <c r="E32" s="22"/>
      <c r="F32" s="22"/>
      <c r="G32" s="22"/>
      <c r="H32" s="22"/>
      <c r="I32" s="19"/>
      <c r="J32" s="19"/>
      <c r="K32" s="209"/>
      <c r="L32" s="19"/>
      <c r="M32" s="209"/>
      <c r="N32" s="19"/>
      <c r="O32" s="209"/>
      <c r="P32" s="19"/>
      <c r="Q32" s="209"/>
      <c r="R32" s="20"/>
      <c r="S32" s="209"/>
      <c r="T32" s="274"/>
    </row>
    <row r="33" spans="1:20" s="2" customFormat="1" ht="15.75" customHeight="1" x14ac:dyDescent="0.25">
      <c r="A33" s="132"/>
      <c r="B33" s="59"/>
      <c r="C33" s="78"/>
      <c r="D33" s="109" t="s">
        <v>231</v>
      </c>
      <c r="E33" s="97"/>
      <c r="F33" s="97"/>
      <c r="G33" s="97"/>
      <c r="H33" s="97"/>
      <c r="I33" s="97"/>
      <c r="J33" s="97"/>
      <c r="K33" s="214"/>
      <c r="L33" s="97"/>
      <c r="M33" s="214"/>
      <c r="N33" s="97"/>
      <c r="O33" s="214"/>
      <c r="P33" s="97"/>
      <c r="Q33" s="214"/>
      <c r="R33" s="97"/>
      <c r="S33" s="214"/>
      <c r="T33" s="97"/>
    </row>
    <row r="34" spans="1:20" s="50" customFormat="1" ht="15.75" x14ac:dyDescent="0.25">
      <c r="A34" s="132"/>
      <c r="B34" s="59"/>
      <c r="C34" s="75" t="s">
        <v>160</v>
      </c>
      <c r="D34" s="74" t="s">
        <v>232</v>
      </c>
      <c r="E34" s="225">
        <f>E35+E36+E37+E38+E39</f>
        <v>7110.1279565217392</v>
      </c>
      <c r="F34" s="225">
        <f t="shared" ref="F34:H34" si="12">F35+F36+F37+F38+F39</f>
        <v>567721.45013219863</v>
      </c>
      <c r="G34" s="225">
        <f t="shared" si="12"/>
        <v>603103.53215431515</v>
      </c>
      <c r="H34" s="225">
        <f t="shared" si="12"/>
        <v>631592.08914196002</v>
      </c>
      <c r="I34" s="225">
        <f>E34+F34+G34+H34</f>
        <v>1809527.1993849955</v>
      </c>
      <c r="J34" s="51"/>
      <c r="K34" s="215"/>
      <c r="L34" s="51"/>
      <c r="M34" s="215"/>
      <c r="N34" s="51"/>
      <c r="O34" s="215"/>
      <c r="P34" s="51"/>
      <c r="Q34" s="215"/>
      <c r="R34" s="51"/>
      <c r="S34" s="215"/>
      <c r="T34" s="274"/>
    </row>
    <row r="35" spans="1:20" s="27" customFormat="1" x14ac:dyDescent="0.25">
      <c r="A35" s="133" t="str">
        <f>[1]buget!$A$187</f>
        <v>activitate</v>
      </c>
      <c r="B35" s="134" t="str">
        <f>[1]buget!$B$187</f>
        <v>5.2.2.2</v>
      </c>
      <c r="C35" s="77" t="s">
        <v>233</v>
      </c>
      <c r="D35" s="89" t="s">
        <v>63</v>
      </c>
      <c r="E35" s="22">
        <f>[2]buget!$CU$187</f>
        <v>7110.1279565217392</v>
      </c>
      <c r="F35" s="22">
        <f>[2]buget!$CV$187</f>
        <v>141847.98013219869</v>
      </c>
      <c r="G35" s="22">
        <f>[2]buget!$CW$187</f>
        <v>151242.13215431522</v>
      </c>
      <c r="H35" s="22">
        <f>[2]buget!$CX$187</f>
        <v>158804.23914195999</v>
      </c>
      <c r="I35" s="22">
        <f>SUM(E35:H35)</f>
        <v>459004.47938499559</v>
      </c>
      <c r="J35" s="19">
        <f>E35*K35/100</f>
        <v>0</v>
      </c>
      <c r="K35" s="209">
        <v>0</v>
      </c>
      <c r="L35" s="19">
        <f>F35*M35/100</f>
        <v>0</v>
      </c>
      <c r="M35" s="209">
        <v>0</v>
      </c>
      <c r="N35" s="19">
        <f>G35*O35/100</f>
        <v>0</v>
      </c>
      <c r="O35" s="209">
        <v>0</v>
      </c>
      <c r="P35" s="19">
        <f>H35*Q35/100</f>
        <v>0</v>
      </c>
      <c r="Q35" s="209">
        <v>0</v>
      </c>
      <c r="R35" s="20">
        <f>J35+L35+N35+P35</f>
        <v>0</v>
      </c>
      <c r="S35" s="209">
        <f>R35*100/I35</f>
        <v>0</v>
      </c>
      <c r="T35" s="275"/>
    </row>
    <row r="36" spans="1:20" s="27" customFormat="1" x14ac:dyDescent="0.25">
      <c r="A36" s="133" t="str">
        <f>[1]buget!$A$188</f>
        <v>activitate</v>
      </c>
      <c r="B36" s="134" t="str">
        <f>[1]buget!$B$188</f>
        <v>5.2.2.3</v>
      </c>
      <c r="C36" s="77" t="s">
        <v>234</v>
      </c>
      <c r="D36" s="89" t="s">
        <v>34</v>
      </c>
      <c r="E36" s="22">
        <f>[2]buget!$CU$188</f>
        <v>0</v>
      </c>
      <c r="F36" s="22">
        <f>[2]buget!$CV$188</f>
        <v>33448.869999999995</v>
      </c>
      <c r="G36" s="22">
        <f>[2]buget!$CW$188</f>
        <v>33448.869999999995</v>
      </c>
      <c r="H36" s="22">
        <f>[2]buget!$CX$188</f>
        <v>33448.869999999995</v>
      </c>
      <c r="I36" s="22">
        <f>SUM(E36:H36)</f>
        <v>100346.60999999999</v>
      </c>
      <c r="J36" s="19">
        <f>E36*K36/100</f>
        <v>0</v>
      </c>
      <c r="K36" s="209">
        <v>0</v>
      </c>
      <c r="L36" s="19">
        <f>F36*M36/100</f>
        <v>0</v>
      </c>
      <c r="M36" s="209">
        <v>0</v>
      </c>
      <c r="N36" s="19">
        <f>G36*O36/100</f>
        <v>0</v>
      </c>
      <c r="O36" s="209">
        <v>0</v>
      </c>
      <c r="P36" s="19">
        <f>H36*Q36/100</f>
        <v>0</v>
      </c>
      <c r="Q36" s="209">
        <v>0</v>
      </c>
      <c r="R36" s="20">
        <f>J36+L36+N36+P36</f>
        <v>0</v>
      </c>
      <c r="S36" s="209">
        <f>R36*100/I36</f>
        <v>0</v>
      </c>
      <c r="T36" s="275"/>
    </row>
    <row r="37" spans="1:20" s="27" customFormat="1" x14ac:dyDescent="0.25">
      <c r="A37" s="133" t="str">
        <f>[1]buget!$A$190</f>
        <v>activitate</v>
      </c>
      <c r="B37" s="135" t="str">
        <f>[1]buget!$B$190</f>
        <v>5.2.2.5</v>
      </c>
      <c r="C37" s="77" t="s">
        <v>235</v>
      </c>
      <c r="D37" s="89" t="s">
        <v>35</v>
      </c>
      <c r="E37" s="22">
        <f>[2]buget!$CU$190</f>
        <v>0</v>
      </c>
      <c r="F37" s="22">
        <f>[2]buget!$CV$190</f>
        <v>179361.6</v>
      </c>
      <c r="G37" s="22">
        <f>[2]buget!$CW$190</f>
        <v>191240.06</v>
      </c>
      <c r="H37" s="22">
        <f>[2]buget!$CX$190</f>
        <v>200802.14</v>
      </c>
      <c r="I37" s="22">
        <f>SUM(E37:H37)</f>
        <v>571403.80000000005</v>
      </c>
      <c r="J37" s="19">
        <f>E37*K37/100</f>
        <v>0</v>
      </c>
      <c r="K37" s="209">
        <v>0</v>
      </c>
      <c r="L37" s="19">
        <f>F37*M37/100</f>
        <v>0</v>
      </c>
      <c r="M37" s="209">
        <v>0</v>
      </c>
      <c r="N37" s="19">
        <f>G37*O37/100</f>
        <v>0</v>
      </c>
      <c r="O37" s="209">
        <v>0</v>
      </c>
      <c r="P37" s="19">
        <f>H37*Q37/100</f>
        <v>0</v>
      </c>
      <c r="Q37" s="209">
        <v>0</v>
      </c>
      <c r="R37" s="20">
        <f>J37+L37+N37+P37</f>
        <v>0</v>
      </c>
      <c r="S37" s="209">
        <f>R37*100/I37</f>
        <v>0</v>
      </c>
      <c r="T37" s="275"/>
    </row>
    <row r="38" spans="1:20" s="27" customFormat="1" x14ac:dyDescent="0.25">
      <c r="A38" s="133" t="str">
        <f>[1]buget!$A$211</f>
        <v>activitate</v>
      </c>
      <c r="B38" s="135" t="str">
        <f>[1]buget!$B$211</f>
        <v>5.3.3.3</v>
      </c>
      <c r="C38" s="77" t="s">
        <v>236</v>
      </c>
      <c r="D38" s="230" t="s">
        <v>36</v>
      </c>
      <c r="E38" s="22">
        <f>[2]buget!$CU$211</f>
        <v>0</v>
      </c>
      <c r="F38" s="22">
        <f>[2]buget!$CV$211</f>
        <v>142200</v>
      </c>
      <c r="G38" s="22">
        <f>[2]buget!$CW$211</f>
        <v>151617.47</v>
      </c>
      <c r="H38" s="22">
        <f>[2]buget!$CX$211</f>
        <v>159198.34</v>
      </c>
      <c r="I38" s="22">
        <f>SUM(E38:H38)</f>
        <v>453015.80999999994</v>
      </c>
      <c r="J38" s="19">
        <f>E38*K38/100</f>
        <v>0</v>
      </c>
      <c r="K38" s="209">
        <v>0</v>
      </c>
      <c r="L38" s="19">
        <f>F38*M38/100</f>
        <v>0</v>
      </c>
      <c r="M38" s="209">
        <v>0</v>
      </c>
      <c r="N38" s="19">
        <f>G38*O38/100</f>
        <v>0</v>
      </c>
      <c r="O38" s="209">
        <v>0</v>
      </c>
      <c r="P38" s="19">
        <f>H38*Q38/100</f>
        <v>0</v>
      </c>
      <c r="Q38" s="209">
        <v>0</v>
      </c>
      <c r="R38" s="20">
        <f>J38+L38+N38+P38</f>
        <v>0</v>
      </c>
      <c r="S38" s="209">
        <f>R38*100/I38</f>
        <v>0</v>
      </c>
      <c r="T38" s="275"/>
    </row>
    <row r="39" spans="1:20" s="27" customFormat="1" x14ac:dyDescent="0.25">
      <c r="A39" s="133" t="s">
        <v>379</v>
      </c>
      <c r="B39" s="135" t="s">
        <v>381</v>
      </c>
      <c r="C39" s="77" t="s">
        <v>380</v>
      </c>
      <c r="D39" s="89" t="s">
        <v>382</v>
      </c>
      <c r="E39" s="22">
        <v>0</v>
      </c>
      <c r="F39" s="22">
        <f>[2]buget!$CV$209</f>
        <v>70863</v>
      </c>
      <c r="G39" s="22">
        <f>[2]buget!$CW$209</f>
        <v>75555</v>
      </c>
      <c r="H39" s="22">
        <f>[2]buget!$CX$209</f>
        <v>79338.5</v>
      </c>
      <c r="I39" s="22">
        <f>SUM(E39:H39)</f>
        <v>225756.5</v>
      </c>
      <c r="J39" s="19">
        <f>E39*K39/100</f>
        <v>0</v>
      </c>
      <c r="K39" s="222">
        <v>5</v>
      </c>
      <c r="L39" s="19">
        <f>F39*M39/100</f>
        <v>7086.3</v>
      </c>
      <c r="M39" s="222">
        <v>10</v>
      </c>
      <c r="N39" s="19">
        <f>G39*O39/100</f>
        <v>9822.15</v>
      </c>
      <c r="O39" s="222">
        <v>13</v>
      </c>
      <c r="P39" s="19">
        <f>H39*Q39/100</f>
        <v>10314.004999999999</v>
      </c>
      <c r="Q39" s="222">
        <v>13</v>
      </c>
      <c r="R39" s="20">
        <f>J39+L39+N39+P39</f>
        <v>27222.455000000002</v>
      </c>
      <c r="S39" s="209">
        <f>R39*100/I39</f>
        <v>12.058326116855993</v>
      </c>
      <c r="T39" s="26"/>
    </row>
    <row r="40" spans="1:20" s="37" customFormat="1" ht="63" x14ac:dyDescent="0.25">
      <c r="A40" s="136"/>
      <c r="B40" s="137"/>
      <c r="C40" s="108" t="s">
        <v>144</v>
      </c>
      <c r="D40" s="105" t="s">
        <v>195</v>
      </c>
      <c r="E40" s="106"/>
      <c r="F40" s="106"/>
      <c r="G40" s="106"/>
      <c r="H40" s="106"/>
      <c r="I40" s="106"/>
      <c r="J40" s="106"/>
      <c r="K40" s="216"/>
      <c r="L40" s="106"/>
      <c r="M40" s="216"/>
      <c r="N40" s="106"/>
      <c r="O40" s="216"/>
      <c r="P40" s="106"/>
      <c r="Q40" s="216"/>
      <c r="R40" s="106"/>
      <c r="S40" s="216"/>
      <c r="T40" s="107"/>
    </row>
    <row r="41" spans="1:20" s="32" customFormat="1" ht="15.75" customHeight="1" x14ac:dyDescent="0.25">
      <c r="A41" s="138"/>
      <c r="B41" s="139"/>
      <c r="C41" s="65"/>
      <c r="D41" s="198" t="s">
        <v>38</v>
      </c>
      <c r="E41" s="67"/>
      <c r="F41" s="67"/>
      <c r="G41" s="67"/>
      <c r="H41" s="67"/>
      <c r="I41" s="67"/>
      <c r="J41" s="67"/>
      <c r="K41" s="217"/>
      <c r="L41" s="67"/>
      <c r="M41" s="217"/>
      <c r="N41" s="67"/>
      <c r="O41" s="217"/>
      <c r="P41" s="67"/>
      <c r="Q41" s="217"/>
      <c r="R41" s="67"/>
      <c r="S41" s="217"/>
      <c r="T41" s="68"/>
    </row>
    <row r="42" spans="1:20" s="49" customFormat="1" ht="25.5" x14ac:dyDescent="0.25">
      <c r="A42" s="138"/>
      <c r="B42" s="139"/>
      <c r="C42" s="75" t="s">
        <v>171</v>
      </c>
      <c r="D42" s="74" t="s">
        <v>206</v>
      </c>
      <c r="E42" s="226">
        <f>E43+E44+E45+E46+E47+E48+E49+E50+E51+E52</f>
        <v>693758.71923536435</v>
      </c>
      <c r="F42" s="226">
        <f t="shared" ref="F42:I42" si="13">F43+F44+F45+F46+F47+F48+F49+F50+F51+F52</f>
        <v>4090789.4167741928</v>
      </c>
      <c r="G42" s="226">
        <f t="shared" si="13"/>
        <v>4167514.8363848231</v>
      </c>
      <c r="H42" s="226">
        <f t="shared" si="13"/>
        <v>4141969.6991078481</v>
      </c>
      <c r="I42" s="226">
        <f t="shared" si="13"/>
        <v>13094032.671502227</v>
      </c>
      <c r="J42" s="226">
        <f>J43+J44+J45+J46+J47+J48+J49+J50+J51+J52</f>
        <v>90206.168857029086</v>
      </c>
      <c r="K42" s="250">
        <f>J42*100/E42</f>
        <v>13.00252758717772</v>
      </c>
      <c r="L42" s="226">
        <f>L43+L44+L45+L46+L47+L48+L49+L50+L51+L52</f>
        <v>90218.094384707292</v>
      </c>
      <c r="M42" s="250">
        <f>L42*100/F42</f>
        <v>2.2053957120053638</v>
      </c>
      <c r="N42" s="226">
        <f>N43+N44+N45+N46+N47+N48+N49+N50+N51+N52</f>
        <v>93379.441851814991</v>
      </c>
      <c r="O42" s="250">
        <f>N42*100/G42</f>
        <v>2.240650495987639</v>
      </c>
      <c r="P42" s="226">
        <f>P43+P44+P45+P46+P47+P48+P49+P50+P51+P52</f>
        <v>94884.206954339257</v>
      </c>
      <c r="Q42" s="250">
        <f>P42*100/H42</f>
        <v>2.2907991570961195</v>
      </c>
      <c r="R42" s="226">
        <f>R43+R44+R45+R46+R47+R48+R49+R50+R51+R52</f>
        <v>368687.9120478906</v>
      </c>
      <c r="S42" s="250">
        <f>R42*100/I42</f>
        <v>2.8156941508959323</v>
      </c>
      <c r="T42" s="276"/>
    </row>
    <row r="43" spans="1:20" s="27" customFormat="1" x14ac:dyDescent="0.25">
      <c r="A43" s="125" t="str">
        <f>[1]buget!$A$7</f>
        <v>activitate</v>
      </c>
      <c r="B43" s="124" t="str">
        <f>[1]buget!$B$7</f>
        <v>1.1.1.1</v>
      </c>
      <c r="C43" s="80" t="s">
        <v>196</v>
      </c>
      <c r="D43" s="90" t="s">
        <v>18</v>
      </c>
      <c r="E43" s="22"/>
      <c r="F43" s="22">
        <f>[2]buget!$CV$7</f>
        <v>950692.32000000007</v>
      </c>
      <c r="G43" s="22">
        <f>[2]buget!$CW$7</f>
        <v>986650.656041043</v>
      </c>
      <c r="H43" s="22">
        <f>[2]buget!$CX$7</f>
        <v>1007629.9647273894</v>
      </c>
      <c r="I43" s="22">
        <f t="shared" ref="I43:I54" si="14">SUM(E43:H43)</f>
        <v>2944972.9407684328</v>
      </c>
      <c r="J43" s="19">
        <f t="shared" ref="J43:J57" si="15">E43*K43/100</f>
        <v>0</v>
      </c>
      <c r="K43" s="209">
        <v>0</v>
      </c>
      <c r="L43" s="19">
        <f t="shared" ref="L43:L57" si="16">F43*M43/100</f>
        <v>0</v>
      </c>
      <c r="M43" s="209">
        <v>0</v>
      </c>
      <c r="N43" s="19">
        <f t="shared" ref="N43:N57" si="17">G43*O43/100</f>
        <v>0</v>
      </c>
      <c r="O43" s="209">
        <v>0</v>
      </c>
      <c r="P43" s="19">
        <f t="shared" ref="P43:P57" si="18">H43*Q43/100</f>
        <v>0</v>
      </c>
      <c r="Q43" s="209">
        <v>0</v>
      </c>
      <c r="R43" s="20">
        <f t="shared" ref="R43:R57" si="19">J43+L43+N43+P43</f>
        <v>0</v>
      </c>
      <c r="S43" s="209">
        <f t="shared" ref="S43:S52" si="20">R43*100/I43</f>
        <v>0</v>
      </c>
      <c r="T43" s="276"/>
    </row>
    <row r="44" spans="1:20" s="27" customFormat="1" x14ac:dyDescent="0.25">
      <c r="A44" s="125" t="str">
        <f>[1]buget!$A$7</f>
        <v>activitate</v>
      </c>
      <c r="B44" s="124" t="str">
        <f>[1]buget!$B$10</f>
        <v>1.1.1.4</v>
      </c>
      <c r="C44" s="80" t="s">
        <v>197</v>
      </c>
      <c r="D44" s="88" t="s">
        <v>19</v>
      </c>
      <c r="E44" s="29">
        <f>[2]buget!$CU$10</f>
        <v>90206.168857029072</v>
      </c>
      <c r="F44" s="29">
        <f>[2]buget!$CV$10</f>
        <v>90218.094384707292</v>
      </c>
      <c r="G44" s="29">
        <f>[2]buget!$CW$10</f>
        <v>93379.441851814991</v>
      </c>
      <c r="H44" s="29">
        <f>[2]buget!$CX$10</f>
        <v>94884.206954339257</v>
      </c>
      <c r="I44" s="22">
        <f t="shared" si="14"/>
        <v>368687.9120478906</v>
      </c>
      <c r="J44" s="19">
        <f t="shared" si="15"/>
        <v>90206.168857029086</v>
      </c>
      <c r="K44" s="222">
        <v>100</v>
      </c>
      <c r="L44" s="19">
        <f t="shared" si="16"/>
        <v>90218.094384707292</v>
      </c>
      <c r="M44" s="222">
        <v>100</v>
      </c>
      <c r="N44" s="19">
        <f t="shared" si="17"/>
        <v>93379.441851814991</v>
      </c>
      <c r="O44" s="222">
        <v>100</v>
      </c>
      <c r="P44" s="19">
        <f t="shared" si="18"/>
        <v>94884.206954339257</v>
      </c>
      <c r="Q44" s="222">
        <v>100</v>
      </c>
      <c r="R44" s="20">
        <f t="shared" si="19"/>
        <v>368687.9120478906</v>
      </c>
      <c r="S44" s="222">
        <f t="shared" si="20"/>
        <v>100</v>
      </c>
      <c r="T44" s="276"/>
    </row>
    <row r="45" spans="1:20" s="27" customFormat="1" x14ac:dyDescent="0.25">
      <c r="A45" s="125" t="str">
        <f>[1]buget!$A$7</f>
        <v>activitate</v>
      </c>
      <c r="B45" s="124" t="str">
        <f>[1]buget!$B$11</f>
        <v>1.1.1.5</v>
      </c>
      <c r="C45" s="80" t="s">
        <v>198</v>
      </c>
      <c r="D45" s="90" t="s">
        <v>20</v>
      </c>
      <c r="E45" s="29">
        <f>[2]buget!$CU$11</f>
        <v>149469.53405017921</v>
      </c>
      <c r="F45" s="29">
        <f>[2]buget!$CV$11</f>
        <v>751184.28912783752</v>
      </c>
      <c r="G45" s="29">
        <f>[2]buget!$CW$11</f>
        <v>767094.20546499989</v>
      </c>
      <c r="H45" s="29">
        <f>[2]buget!$CX$11</f>
        <v>765295.34565224999</v>
      </c>
      <c r="I45" s="22">
        <f t="shared" si="14"/>
        <v>2433043.3742952668</v>
      </c>
      <c r="J45" s="19">
        <f t="shared" si="15"/>
        <v>0</v>
      </c>
      <c r="K45" s="209">
        <v>0</v>
      </c>
      <c r="L45" s="19">
        <f t="shared" si="16"/>
        <v>0</v>
      </c>
      <c r="M45" s="209">
        <v>0</v>
      </c>
      <c r="N45" s="19">
        <f t="shared" si="17"/>
        <v>0</v>
      </c>
      <c r="O45" s="209">
        <v>0</v>
      </c>
      <c r="P45" s="19">
        <f t="shared" si="18"/>
        <v>0</v>
      </c>
      <c r="Q45" s="209">
        <v>0</v>
      </c>
      <c r="R45" s="20">
        <f t="shared" si="19"/>
        <v>0</v>
      </c>
      <c r="S45" s="209">
        <f t="shared" si="20"/>
        <v>0</v>
      </c>
      <c r="T45" s="276"/>
    </row>
    <row r="46" spans="1:20" s="27" customFormat="1" x14ac:dyDescent="0.25">
      <c r="A46" s="125" t="str">
        <f>[1]buget!$A$7</f>
        <v>activitate</v>
      </c>
      <c r="B46" s="124" t="str">
        <f>[1]buget!$B$12</f>
        <v>1.1.1.6</v>
      </c>
      <c r="C46" s="80" t="s">
        <v>199</v>
      </c>
      <c r="D46" s="90" t="s">
        <v>21</v>
      </c>
      <c r="E46" s="29">
        <f>[2]buget!$CU$12</f>
        <v>66919.018717642379</v>
      </c>
      <c r="F46" s="29">
        <f>[2]buget!$CV$12</f>
        <v>335620.45698924729</v>
      </c>
      <c r="G46" s="29">
        <f>[2]buget!$CW$12</f>
        <v>343606.87993617996</v>
      </c>
      <c r="H46" s="29">
        <f>[2]buget!$CX$12</f>
        <v>344279.87993605499</v>
      </c>
      <c r="I46" s="22">
        <f t="shared" si="14"/>
        <v>1090426.2355791247</v>
      </c>
      <c r="J46" s="19">
        <f t="shared" si="15"/>
        <v>0</v>
      </c>
      <c r="K46" s="209">
        <v>0</v>
      </c>
      <c r="L46" s="19">
        <f t="shared" si="16"/>
        <v>0</v>
      </c>
      <c r="M46" s="209">
        <v>0</v>
      </c>
      <c r="N46" s="19">
        <f t="shared" si="17"/>
        <v>0</v>
      </c>
      <c r="O46" s="209">
        <v>0</v>
      </c>
      <c r="P46" s="19">
        <f t="shared" si="18"/>
        <v>0</v>
      </c>
      <c r="Q46" s="209">
        <v>0</v>
      </c>
      <c r="R46" s="20">
        <f t="shared" si="19"/>
        <v>0</v>
      </c>
      <c r="S46" s="209">
        <f t="shared" si="20"/>
        <v>0</v>
      </c>
      <c r="T46" s="276"/>
    </row>
    <row r="47" spans="1:20" s="27" customFormat="1" x14ac:dyDescent="0.25">
      <c r="A47" s="125" t="str">
        <f>[1]buget!$A$7</f>
        <v>activitate</v>
      </c>
      <c r="B47" s="124" t="str">
        <f>[1]buget!$B$13</f>
        <v>1.1.1.7</v>
      </c>
      <c r="C47" s="80" t="s">
        <v>200</v>
      </c>
      <c r="D47" s="90" t="s">
        <v>22</v>
      </c>
      <c r="E47" s="29">
        <f>[2]buget!$CU$13</f>
        <v>35425.619275189165</v>
      </c>
      <c r="F47" s="29">
        <f>[2]buget!$CV$13</f>
        <v>177720.74074074073</v>
      </c>
      <c r="G47" s="29">
        <f>[2]buget!$CW$13</f>
        <v>184142.10875084499</v>
      </c>
      <c r="H47" s="29">
        <f>[2]buget!$CX$13</f>
        <v>185326.42521791472</v>
      </c>
      <c r="I47" s="22">
        <f t="shared" si="14"/>
        <v>582614.89398468961</v>
      </c>
      <c r="J47" s="19">
        <f t="shared" si="15"/>
        <v>0</v>
      </c>
      <c r="K47" s="209">
        <v>0</v>
      </c>
      <c r="L47" s="19">
        <f t="shared" si="16"/>
        <v>0</v>
      </c>
      <c r="M47" s="209">
        <v>0</v>
      </c>
      <c r="N47" s="19">
        <f t="shared" si="17"/>
        <v>0</v>
      </c>
      <c r="O47" s="209">
        <v>0</v>
      </c>
      <c r="P47" s="19">
        <f t="shared" si="18"/>
        <v>0</v>
      </c>
      <c r="Q47" s="209">
        <v>0</v>
      </c>
      <c r="R47" s="20">
        <f t="shared" si="19"/>
        <v>0</v>
      </c>
      <c r="S47" s="209">
        <f t="shared" si="20"/>
        <v>0</v>
      </c>
      <c r="T47" s="276"/>
    </row>
    <row r="48" spans="1:20" s="27" customFormat="1" x14ac:dyDescent="0.25">
      <c r="A48" s="125" t="str">
        <f>[1]buget!$A$7</f>
        <v>activitate</v>
      </c>
      <c r="B48" s="124" t="str">
        <f>[1]buget!$B$14</f>
        <v>1.1.1.8</v>
      </c>
      <c r="C48" s="80" t="s">
        <v>201</v>
      </c>
      <c r="D48" s="90" t="s">
        <v>23</v>
      </c>
      <c r="E48" s="29">
        <f>[2]buget!$CU$14</f>
        <v>17070.155316606924</v>
      </c>
      <c r="F48" s="29">
        <f>[2]buget!$CV$14</f>
        <v>85590.412186379923</v>
      </c>
      <c r="G48" s="29">
        <f>[2]buget!$CW$14</f>
        <v>88529.564843369983</v>
      </c>
      <c r="H48" s="29">
        <f>[2]buget!$CX$14</f>
        <v>89015.709852625485</v>
      </c>
      <c r="I48" s="22">
        <f t="shared" si="14"/>
        <v>280205.84219898231</v>
      </c>
      <c r="J48" s="19">
        <f t="shared" si="15"/>
        <v>0</v>
      </c>
      <c r="K48" s="209">
        <v>0</v>
      </c>
      <c r="L48" s="19">
        <f t="shared" si="16"/>
        <v>0</v>
      </c>
      <c r="M48" s="209">
        <v>0</v>
      </c>
      <c r="N48" s="19">
        <f t="shared" si="17"/>
        <v>0</v>
      </c>
      <c r="O48" s="209">
        <v>0</v>
      </c>
      <c r="P48" s="19">
        <f t="shared" si="18"/>
        <v>0</v>
      </c>
      <c r="Q48" s="209">
        <v>0</v>
      </c>
      <c r="R48" s="20">
        <f t="shared" si="19"/>
        <v>0</v>
      </c>
      <c r="S48" s="209">
        <f t="shared" si="20"/>
        <v>0</v>
      </c>
      <c r="T48" s="276"/>
    </row>
    <row r="49" spans="1:20" s="27" customFormat="1" x14ac:dyDescent="0.25">
      <c r="A49" s="125" t="str">
        <f>[1]buget!$A$7</f>
        <v>activitate</v>
      </c>
      <c r="B49" s="124" t="str">
        <f>[1]buget!$B$15</f>
        <v>1.1.1.9</v>
      </c>
      <c r="C49" s="80" t="s">
        <v>202</v>
      </c>
      <c r="D49" s="90" t="s">
        <v>24</v>
      </c>
      <c r="E49" s="29">
        <f>[2]buget!$CU$15</f>
        <v>210127.27837514933</v>
      </c>
      <c r="F49" s="29">
        <f>[2]buget!$CV$15</f>
        <v>1066862.2013142172</v>
      </c>
      <c r="G49" s="29">
        <f>[2]buget!$CW$15</f>
        <v>1069095.0932593748</v>
      </c>
      <c r="H49" s="29">
        <f>[2]buget!$CX$15</f>
        <v>1039032.1392369212</v>
      </c>
      <c r="I49" s="22">
        <f t="shared" si="14"/>
        <v>3385116.7121856622</v>
      </c>
      <c r="J49" s="19">
        <f t="shared" si="15"/>
        <v>0</v>
      </c>
      <c r="K49" s="209">
        <v>0</v>
      </c>
      <c r="L49" s="19">
        <f t="shared" si="16"/>
        <v>0</v>
      </c>
      <c r="M49" s="209">
        <v>0</v>
      </c>
      <c r="N49" s="19">
        <f t="shared" si="17"/>
        <v>0</v>
      </c>
      <c r="O49" s="209">
        <v>0</v>
      </c>
      <c r="P49" s="19">
        <f t="shared" si="18"/>
        <v>0</v>
      </c>
      <c r="Q49" s="209">
        <v>0</v>
      </c>
      <c r="R49" s="20">
        <f t="shared" si="19"/>
        <v>0</v>
      </c>
      <c r="S49" s="209">
        <f t="shared" si="20"/>
        <v>0</v>
      </c>
      <c r="T49" s="276"/>
    </row>
    <row r="50" spans="1:20" s="27" customFormat="1" x14ac:dyDescent="0.25">
      <c r="A50" s="125" t="str">
        <f>[1]buget!$A$7</f>
        <v>activitate</v>
      </c>
      <c r="B50" s="124" t="str">
        <f>[1]buget!$B$16</f>
        <v>1.1.1.10</v>
      </c>
      <c r="C50" s="80" t="s">
        <v>203</v>
      </c>
      <c r="D50" s="90" t="s">
        <v>25</v>
      </c>
      <c r="E50" s="29">
        <f>[2]buget!$CU$16</f>
        <v>41863.757865392261</v>
      </c>
      <c r="F50" s="29">
        <f>[2]buget!$CV$16</f>
        <v>212858.75149342886</v>
      </c>
      <c r="G50" s="29">
        <f>[2]buget!$CW$16</f>
        <v>213148.53453984996</v>
      </c>
      <c r="H50" s="29">
        <f>[2]buget!$CX$16</f>
        <v>207133.77629797644</v>
      </c>
      <c r="I50" s="22">
        <f t="shared" si="14"/>
        <v>675004.82019664743</v>
      </c>
      <c r="J50" s="19">
        <f t="shared" si="15"/>
        <v>0</v>
      </c>
      <c r="K50" s="209">
        <v>0</v>
      </c>
      <c r="L50" s="19">
        <f t="shared" si="16"/>
        <v>0</v>
      </c>
      <c r="M50" s="209">
        <v>0</v>
      </c>
      <c r="N50" s="19">
        <f t="shared" si="17"/>
        <v>0</v>
      </c>
      <c r="O50" s="209">
        <v>0</v>
      </c>
      <c r="P50" s="19">
        <f t="shared" si="18"/>
        <v>0</v>
      </c>
      <c r="Q50" s="209">
        <v>0</v>
      </c>
      <c r="R50" s="20">
        <f t="shared" si="19"/>
        <v>0</v>
      </c>
      <c r="S50" s="209">
        <f t="shared" si="20"/>
        <v>0</v>
      </c>
      <c r="T50" s="276"/>
    </row>
    <row r="51" spans="1:20" s="27" customFormat="1" x14ac:dyDescent="0.25">
      <c r="A51" s="125" t="str">
        <f>[1]buget!$A$7</f>
        <v>activitate</v>
      </c>
      <c r="B51" s="124" t="str">
        <f>[1]buget!$B$18</f>
        <v>1.1.1.12</v>
      </c>
      <c r="C51" s="80" t="s">
        <v>204</v>
      </c>
      <c r="D51" s="90" t="s">
        <v>26</v>
      </c>
      <c r="E51" s="29">
        <f>[2]buget!$CU$18</f>
        <v>33356.398247710073</v>
      </c>
      <c r="F51" s="29">
        <f>[2]buget!$CV$18</f>
        <v>169243.10633213859</v>
      </c>
      <c r="G51" s="29">
        <f>[2]buget!$CW$18</f>
        <v>169978.91809927</v>
      </c>
      <c r="H51" s="29">
        <f>[2]buget!$CX$18</f>
        <v>164943.99753945749</v>
      </c>
      <c r="I51" s="22">
        <f t="shared" si="14"/>
        <v>537522.42021857621</v>
      </c>
      <c r="J51" s="19">
        <f t="shared" si="15"/>
        <v>0</v>
      </c>
      <c r="K51" s="209">
        <v>0</v>
      </c>
      <c r="L51" s="19">
        <f t="shared" si="16"/>
        <v>0</v>
      </c>
      <c r="M51" s="209">
        <v>0</v>
      </c>
      <c r="N51" s="19">
        <f t="shared" si="17"/>
        <v>0</v>
      </c>
      <c r="O51" s="209">
        <v>0</v>
      </c>
      <c r="P51" s="19">
        <f t="shared" si="18"/>
        <v>0</v>
      </c>
      <c r="Q51" s="209">
        <v>0</v>
      </c>
      <c r="R51" s="20">
        <f t="shared" si="19"/>
        <v>0</v>
      </c>
      <c r="S51" s="209">
        <f t="shared" si="20"/>
        <v>0</v>
      </c>
      <c r="T51" s="276"/>
    </row>
    <row r="52" spans="1:20" s="27" customFormat="1" x14ac:dyDescent="0.25">
      <c r="A52" s="125" t="str">
        <f>[1]buget!$A$7</f>
        <v>activitate</v>
      </c>
      <c r="B52" s="124" t="str">
        <f>[1]buget!$B$19</f>
        <v>1.1.1.13</v>
      </c>
      <c r="C52" s="80" t="s">
        <v>205</v>
      </c>
      <c r="D52" s="90" t="s">
        <v>27</v>
      </c>
      <c r="E52" s="29">
        <f>[2]buget!$CU$19</f>
        <v>49320.788530465943</v>
      </c>
      <c r="F52" s="29">
        <f>[2]buget!$CV$19</f>
        <v>250799.04420549577</v>
      </c>
      <c r="G52" s="29">
        <f>[2]buget!$CW$19</f>
        <v>251889.43359807495</v>
      </c>
      <c r="H52" s="29">
        <f>[2]buget!$CX$19</f>
        <v>244428.25369291872</v>
      </c>
      <c r="I52" s="22">
        <f t="shared" si="14"/>
        <v>796437.52002695529</v>
      </c>
      <c r="J52" s="19">
        <f t="shared" si="15"/>
        <v>0</v>
      </c>
      <c r="K52" s="209">
        <v>0</v>
      </c>
      <c r="L52" s="19">
        <f t="shared" si="16"/>
        <v>0</v>
      </c>
      <c r="M52" s="209">
        <v>0</v>
      </c>
      <c r="N52" s="19">
        <f t="shared" si="17"/>
        <v>0</v>
      </c>
      <c r="O52" s="209">
        <v>0</v>
      </c>
      <c r="P52" s="19">
        <f t="shared" si="18"/>
        <v>0</v>
      </c>
      <c r="Q52" s="209">
        <v>0</v>
      </c>
      <c r="R52" s="20">
        <f t="shared" si="19"/>
        <v>0</v>
      </c>
      <c r="S52" s="209">
        <f t="shared" si="20"/>
        <v>0</v>
      </c>
      <c r="T52" s="276"/>
    </row>
    <row r="53" spans="1:20" s="25" customFormat="1" ht="25.5" x14ac:dyDescent="0.25">
      <c r="A53" s="127" t="str">
        <f>[1]buget!$A$7</f>
        <v>activitate</v>
      </c>
      <c r="B53" s="122" t="str">
        <f>[1]buget!$B$17</f>
        <v>1.1.1.11</v>
      </c>
      <c r="C53" s="81" t="s">
        <v>172</v>
      </c>
      <c r="D53" s="91" t="s">
        <v>210</v>
      </c>
      <c r="E53" s="227">
        <v>0</v>
      </c>
      <c r="F53" s="227">
        <v>0</v>
      </c>
      <c r="G53" s="227">
        <v>0</v>
      </c>
      <c r="H53" s="227">
        <f>[2]buget!$CX$21</f>
        <v>1234862.5849403755</v>
      </c>
      <c r="I53" s="6">
        <f t="shared" si="14"/>
        <v>1234862.5849403755</v>
      </c>
      <c r="J53" s="200">
        <f t="shared" ref="J53" si="21">E53*K53/100</f>
        <v>0</v>
      </c>
      <c r="K53" s="210">
        <v>0</v>
      </c>
      <c r="L53" s="200">
        <f t="shared" ref="L53" si="22">F53*M53/100</f>
        <v>0</v>
      </c>
      <c r="M53" s="210">
        <v>0</v>
      </c>
      <c r="N53" s="200">
        <f t="shared" ref="N53" si="23">G53*O53/100</f>
        <v>0</v>
      </c>
      <c r="O53" s="210">
        <v>0</v>
      </c>
      <c r="P53" s="200">
        <f t="shared" ref="P53" si="24">H53*Q53/100</f>
        <v>0</v>
      </c>
      <c r="Q53" s="210">
        <v>0</v>
      </c>
      <c r="R53" s="11">
        <f t="shared" ref="R53" si="25">J53+L53+N53+P53</f>
        <v>0</v>
      </c>
      <c r="S53" s="210">
        <v>0</v>
      </c>
      <c r="T53" s="193"/>
    </row>
    <row r="54" spans="1:20" s="25" customFormat="1" ht="28.5" customHeight="1" x14ac:dyDescent="0.25">
      <c r="A54" s="127" t="str">
        <f>[1]buget!$A$21</f>
        <v>intervenție</v>
      </c>
      <c r="B54" s="131" t="str">
        <f>[1]buget!$B$21</f>
        <v>1.2.1</v>
      </c>
      <c r="C54" s="81" t="s">
        <v>173</v>
      </c>
      <c r="D54" s="92" t="s">
        <v>211</v>
      </c>
      <c r="E54" s="227">
        <f>[1]buget!$AM$30</f>
        <v>495519.52</v>
      </c>
      <c r="F54" s="227">
        <f>[1]buget!$DB$21</f>
        <v>379649.11500000005</v>
      </c>
      <c r="G54" s="227">
        <f>[1]buget!$DC$21</f>
        <v>404792.09954126435</v>
      </c>
      <c r="H54" s="227">
        <f>[1]buget!$DD$21</f>
        <v>4106961.972184062</v>
      </c>
      <c r="I54" s="6">
        <f t="shared" si="14"/>
        <v>5386922.7067253264</v>
      </c>
      <c r="J54" s="200">
        <f t="shared" si="15"/>
        <v>0</v>
      </c>
      <c r="K54" s="210">
        <v>0</v>
      </c>
      <c r="L54" s="200">
        <f t="shared" si="16"/>
        <v>49354.384950000007</v>
      </c>
      <c r="M54" s="228">
        <v>13</v>
      </c>
      <c r="N54" s="200">
        <f t="shared" si="17"/>
        <v>0</v>
      </c>
      <c r="O54" s="210">
        <v>0</v>
      </c>
      <c r="P54" s="200">
        <f t="shared" si="18"/>
        <v>0</v>
      </c>
      <c r="Q54" s="210">
        <v>0</v>
      </c>
      <c r="R54" s="11">
        <f t="shared" si="19"/>
        <v>49354.384950000007</v>
      </c>
      <c r="S54" s="223">
        <f>R54*100/I54</f>
        <v>0.91618884541230416</v>
      </c>
      <c r="T54" s="193"/>
    </row>
    <row r="55" spans="1:20" s="25" customFormat="1" ht="32.25" customHeight="1" x14ac:dyDescent="0.25">
      <c r="A55" s="127" t="str">
        <f>[1]buget!$A$37</f>
        <v>activitate</v>
      </c>
      <c r="B55" s="122" t="str">
        <f>[1]buget!$B$37</f>
        <v>1.2.2.1</v>
      </c>
      <c r="C55" s="81" t="s">
        <v>207</v>
      </c>
      <c r="D55" s="92" t="s">
        <v>212</v>
      </c>
      <c r="E55" s="6"/>
      <c r="F55" s="6"/>
      <c r="G55" s="6"/>
      <c r="H55" s="6"/>
      <c r="I55" s="6"/>
      <c r="J55" s="200"/>
      <c r="K55" s="210"/>
      <c r="L55" s="200"/>
      <c r="M55" s="210"/>
      <c r="N55" s="200"/>
      <c r="O55" s="210"/>
      <c r="P55" s="200"/>
      <c r="Q55" s="210"/>
      <c r="R55" s="11"/>
      <c r="S55" s="210"/>
      <c r="T55" s="200"/>
    </row>
    <row r="56" spans="1:20" s="25" customFormat="1" ht="27" customHeight="1" x14ac:dyDescent="0.25">
      <c r="A56" s="127" t="str">
        <f>[1]buget!$A$46</f>
        <v>activitate</v>
      </c>
      <c r="B56" s="122" t="str">
        <f>[1]buget!$B$46</f>
        <v>1.2.3.6</v>
      </c>
      <c r="C56" s="81" t="s">
        <v>208</v>
      </c>
      <c r="D56" s="92" t="s">
        <v>213</v>
      </c>
      <c r="E56" s="6"/>
      <c r="F56" s="6"/>
      <c r="G56" s="6"/>
      <c r="H56" s="6"/>
      <c r="I56" s="6"/>
      <c r="J56" s="200"/>
      <c r="K56" s="210"/>
      <c r="L56" s="200"/>
      <c r="M56" s="210"/>
      <c r="N56" s="200"/>
      <c r="O56" s="210"/>
      <c r="P56" s="200"/>
      <c r="Q56" s="210"/>
      <c r="R56" s="11"/>
      <c r="S56" s="210"/>
      <c r="T56" s="200"/>
    </row>
    <row r="57" spans="1:20" s="25" customFormat="1" ht="26.25" customHeight="1" x14ac:dyDescent="0.25">
      <c r="A57" s="127" t="str">
        <f>[1]buget!$A$48</f>
        <v>intervenție</v>
      </c>
      <c r="B57" s="122" t="str">
        <f>[1]buget!$B$48</f>
        <v xml:space="preserve">1.3.1. </v>
      </c>
      <c r="C57" s="81" t="s">
        <v>209</v>
      </c>
      <c r="D57" s="92" t="s">
        <v>214</v>
      </c>
      <c r="E57" s="6">
        <f>E58+E59</f>
        <v>0</v>
      </c>
      <c r="F57" s="6">
        <f>F58+F59</f>
        <v>0</v>
      </c>
      <c r="G57" s="6">
        <f>G58+G59</f>
        <v>0</v>
      </c>
      <c r="H57" s="6">
        <f>H58+H59</f>
        <v>0</v>
      </c>
      <c r="I57" s="6">
        <f>I58+I59</f>
        <v>0</v>
      </c>
      <c r="J57" s="200">
        <f t="shared" si="15"/>
        <v>0</v>
      </c>
      <c r="K57" s="210">
        <v>0</v>
      </c>
      <c r="L57" s="200">
        <f t="shared" si="16"/>
        <v>0</v>
      </c>
      <c r="M57" s="210">
        <v>0</v>
      </c>
      <c r="N57" s="200">
        <f t="shared" si="17"/>
        <v>0</v>
      </c>
      <c r="O57" s="210">
        <v>0</v>
      </c>
      <c r="P57" s="200">
        <f t="shared" si="18"/>
        <v>0</v>
      </c>
      <c r="Q57" s="210">
        <v>0</v>
      </c>
      <c r="R57" s="11">
        <f t="shared" si="19"/>
        <v>0</v>
      </c>
      <c r="S57" s="210">
        <v>0</v>
      </c>
      <c r="T57" s="274"/>
    </row>
    <row r="58" spans="1:20" s="27" customFormat="1" ht="25.5" x14ac:dyDescent="0.25">
      <c r="A58" s="125" t="str">
        <f>[1]buget!$A$49</f>
        <v>activitate</v>
      </c>
      <c r="B58" s="124" t="str">
        <f>[1]buget!$B$49</f>
        <v>1.3.1.1</v>
      </c>
      <c r="C58" s="80" t="s">
        <v>215</v>
      </c>
      <c r="D58" s="93" t="s">
        <v>57</v>
      </c>
      <c r="E58" s="22"/>
      <c r="F58" s="22"/>
      <c r="G58" s="22"/>
      <c r="H58" s="22"/>
      <c r="I58" s="22"/>
      <c r="J58" s="19"/>
      <c r="K58" s="209"/>
      <c r="L58" s="19"/>
      <c r="M58" s="209"/>
      <c r="N58" s="19"/>
      <c r="O58" s="209"/>
      <c r="P58" s="19"/>
      <c r="Q58" s="209"/>
      <c r="R58" s="20"/>
      <c r="S58" s="209"/>
      <c r="T58" s="275"/>
    </row>
    <row r="59" spans="1:20" s="27" customFormat="1" x14ac:dyDescent="0.25">
      <c r="A59" s="125" t="str">
        <f>[1]buget!$A$50</f>
        <v>activitate</v>
      </c>
      <c r="B59" s="124" t="str">
        <f>[1]buget!$B$50</f>
        <v>1.3.1.2</v>
      </c>
      <c r="C59" s="80" t="s">
        <v>216</v>
      </c>
      <c r="D59" s="93" t="s">
        <v>58</v>
      </c>
      <c r="E59" s="22"/>
      <c r="F59" s="22"/>
      <c r="G59" s="22"/>
      <c r="H59" s="22"/>
      <c r="I59" s="22"/>
      <c r="J59" s="19"/>
      <c r="K59" s="209"/>
      <c r="L59" s="19"/>
      <c r="M59" s="209"/>
      <c r="N59" s="19"/>
      <c r="O59" s="209"/>
      <c r="P59" s="19"/>
      <c r="Q59" s="209"/>
      <c r="R59" s="20"/>
      <c r="S59" s="209"/>
      <c r="T59" s="275"/>
    </row>
    <row r="60" spans="1:20" s="37" customFormat="1" ht="83.25" customHeight="1" x14ac:dyDescent="0.25">
      <c r="A60" s="136"/>
      <c r="B60" s="137"/>
      <c r="C60" s="108" t="s">
        <v>147</v>
      </c>
      <c r="D60" s="105" t="s">
        <v>217</v>
      </c>
      <c r="E60" s="106"/>
      <c r="F60" s="106"/>
      <c r="G60" s="106"/>
      <c r="H60" s="106"/>
      <c r="I60" s="106"/>
      <c r="J60" s="106"/>
      <c r="K60" s="216"/>
      <c r="L60" s="106"/>
      <c r="M60" s="216"/>
      <c r="N60" s="106"/>
      <c r="O60" s="216"/>
      <c r="P60" s="106"/>
      <c r="Q60" s="216"/>
      <c r="R60" s="106"/>
      <c r="S60" s="216"/>
      <c r="T60" s="107"/>
    </row>
    <row r="61" spans="1:20" s="32" customFormat="1" ht="15.75" customHeight="1" x14ac:dyDescent="0.25">
      <c r="A61" s="138"/>
      <c r="B61" s="139"/>
      <c r="C61" s="65"/>
      <c r="D61" s="65" t="s">
        <v>38</v>
      </c>
      <c r="E61" s="67"/>
      <c r="F61" s="67"/>
      <c r="G61" s="67"/>
      <c r="H61" s="67"/>
      <c r="I61" s="67"/>
      <c r="J61" s="67"/>
      <c r="K61" s="217"/>
      <c r="L61" s="67"/>
      <c r="M61" s="217"/>
      <c r="N61" s="67"/>
      <c r="O61" s="217"/>
      <c r="P61" s="67"/>
      <c r="Q61" s="217"/>
      <c r="R61" s="67"/>
      <c r="S61" s="217"/>
      <c r="T61" s="68"/>
    </row>
    <row r="62" spans="1:20" s="25" customFormat="1" x14ac:dyDescent="0.25">
      <c r="A62" s="132" t="str">
        <f>[1]buget!$A$63</f>
        <v>acțiune</v>
      </c>
      <c r="B62" s="140" t="str">
        <f>[1]buget!$B$63</f>
        <v>2.1</v>
      </c>
      <c r="C62" s="82" t="s">
        <v>175</v>
      </c>
      <c r="D62" s="17" t="s">
        <v>223</v>
      </c>
      <c r="E62" s="33">
        <f>E63+E64+E65+E66+E67</f>
        <v>959746.51576832123</v>
      </c>
      <c r="F62" s="33">
        <f t="shared" ref="F62:H62" si="26">F63+F64+F65+F66+F67</f>
        <v>18390107.05418504</v>
      </c>
      <c r="G62" s="33">
        <f t="shared" si="26"/>
        <v>18436456.894952558</v>
      </c>
      <c r="H62" s="33">
        <f t="shared" si="26"/>
        <v>18138702.278601319</v>
      </c>
      <c r="I62" s="33">
        <f>SUM(E62:H62)</f>
        <v>55925012.743507236</v>
      </c>
      <c r="J62" s="193"/>
      <c r="K62" s="218"/>
      <c r="L62" s="193"/>
      <c r="M62" s="218"/>
      <c r="N62" s="193"/>
      <c r="O62" s="218"/>
      <c r="P62" s="193"/>
      <c r="Q62" s="218"/>
      <c r="R62" s="193"/>
      <c r="S62" s="218"/>
      <c r="T62" s="268"/>
    </row>
    <row r="63" spans="1:20" s="27" customFormat="1" x14ac:dyDescent="0.25">
      <c r="A63" s="141" t="str">
        <f>[1]buget!$A$65</f>
        <v>activitate</v>
      </c>
      <c r="B63" s="135" t="str">
        <f>[1]buget!$B$65</f>
        <v>2.1.1.1</v>
      </c>
      <c r="C63" s="79" t="s">
        <v>218</v>
      </c>
      <c r="D63" s="88" t="s">
        <v>28</v>
      </c>
      <c r="E63" s="29">
        <f>[2]buget!$BQ$65</f>
        <v>589790.39999999991</v>
      </c>
      <c r="F63" s="29">
        <f>[2]buget!$CV$65+[2]buget!$CV$66+[2]buget!$CV$67</f>
        <v>690454.11241775251</v>
      </c>
      <c r="G63" s="29">
        <f>[2]buget!$CW$65+[2]buget!$CW$66+[2]buget!$CW$67</f>
        <v>767604.30336589401</v>
      </c>
      <c r="H63" s="29">
        <f>[2]buget!$CX$65+[2]buget!$CX$66+[2]buget!$CX$67</f>
        <v>840732.52948401298</v>
      </c>
      <c r="I63" s="29">
        <f>SUM(E63:H63)</f>
        <v>2888581.3452676595</v>
      </c>
      <c r="J63" s="19">
        <f t="shared" ref="J63:J69" si="27">E63*K63/100</f>
        <v>0</v>
      </c>
      <c r="K63" s="209">
        <v>0</v>
      </c>
      <c r="L63" s="19">
        <f t="shared" ref="L63:L69" si="28">F63*M63/100</f>
        <v>0</v>
      </c>
      <c r="M63" s="209">
        <v>0</v>
      </c>
      <c r="N63" s="19">
        <f t="shared" ref="N63:N69" si="29">G63*O63/100</f>
        <v>0</v>
      </c>
      <c r="O63" s="209">
        <v>0</v>
      </c>
      <c r="P63" s="19">
        <f t="shared" ref="P63:P69" si="30">H63*Q63/100</f>
        <v>0</v>
      </c>
      <c r="Q63" s="209">
        <v>0</v>
      </c>
      <c r="R63" s="20">
        <f t="shared" ref="R63:R74" si="31">J63+L63+N63+P63</f>
        <v>0</v>
      </c>
      <c r="S63" s="209">
        <f t="shared" ref="S63:S69" si="32">R63*100/I63</f>
        <v>0</v>
      </c>
      <c r="T63" s="268"/>
    </row>
    <row r="64" spans="1:20" x14ac:dyDescent="0.25">
      <c r="A64" s="133" t="str">
        <f>[1]buget!$A$69</f>
        <v>activitate</v>
      </c>
      <c r="B64" s="135" t="str">
        <f>[1]buget!$B$69</f>
        <v>2.1.2.1</v>
      </c>
      <c r="C64" s="79" t="s">
        <v>219</v>
      </c>
      <c r="D64" s="90" t="s">
        <v>59</v>
      </c>
      <c r="E64" s="34"/>
      <c r="F64" s="229">
        <f>[2]buget!$CV$69</f>
        <v>15025530.452862492</v>
      </c>
      <c r="G64" s="29">
        <f>[2]buget!$CW$69</f>
        <v>15065266.419730028</v>
      </c>
      <c r="H64" s="29">
        <f>[2]buget!$CX$69</f>
        <v>14583912.785343533</v>
      </c>
      <c r="I64" s="22">
        <f t="shared" ref="I64:I68" si="33">SUM(E64:H64)</f>
        <v>44674709.657936051</v>
      </c>
      <c r="J64" s="19">
        <f t="shared" si="27"/>
        <v>0</v>
      </c>
      <c r="K64" s="209">
        <v>0</v>
      </c>
      <c r="L64" s="19">
        <f t="shared" si="28"/>
        <v>0</v>
      </c>
      <c r="M64" s="209">
        <v>0</v>
      </c>
      <c r="N64" s="19">
        <f t="shared" si="29"/>
        <v>0</v>
      </c>
      <c r="O64" s="209">
        <v>0</v>
      </c>
      <c r="P64" s="19">
        <f t="shared" si="30"/>
        <v>0</v>
      </c>
      <c r="Q64" s="209">
        <v>0</v>
      </c>
      <c r="R64" s="20">
        <f t="shared" si="31"/>
        <v>0</v>
      </c>
      <c r="S64" s="209">
        <f t="shared" si="32"/>
        <v>0</v>
      </c>
      <c r="T64" s="268"/>
    </row>
    <row r="65" spans="1:20" x14ac:dyDescent="0.25">
      <c r="A65" s="133" t="str">
        <f>[1]buget!$A$69</f>
        <v>activitate</v>
      </c>
      <c r="B65" s="135" t="str">
        <f>[1]buget!$B$70</f>
        <v>2.1.2.2</v>
      </c>
      <c r="C65" s="79" t="s">
        <v>220</v>
      </c>
      <c r="D65" s="90" t="s">
        <v>60</v>
      </c>
      <c r="E65" s="29">
        <f>[2]buget!$CU$70</f>
        <v>76999.328321049965</v>
      </c>
      <c r="F65" s="229">
        <f>[2]buget!$CV$70</f>
        <v>69918.930314516634</v>
      </c>
      <c r="G65" s="29">
        <f>[2]buget!$CW$70</f>
        <v>74549.444424998961</v>
      </c>
      <c r="H65" s="29">
        <f>[2]buget!$CX$70</f>
        <v>78276.916646248908</v>
      </c>
      <c r="I65" s="22">
        <f t="shared" si="33"/>
        <v>299744.61970681447</v>
      </c>
      <c r="J65" s="19">
        <f t="shared" si="27"/>
        <v>0</v>
      </c>
      <c r="K65" s="209">
        <v>0</v>
      </c>
      <c r="L65" s="19">
        <f t="shared" si="28"/>
        <v>0</v>
      </c>
      <c r="M65" s="209">
        <v>0</v>
      </c>
      <c r="N65" s="19">
        <f t="shared" si="29"/>
        <v>0</v>
      </c>
      <c r="O65" s="209">
        <v>0</v>
      </c>
      <c r="P65" s="19">
        <f t="shared" si="30"/>
        <v>0</v>
      </c>
      <c r="Q65" s="209">
        <v>0</v>
      </c>
      <c r="R65" s="20">
        <f t="shared" si="31"/>
        <v>0</v>
      </c>
      <c r="S65" s="209">
        <f t="shared" si="32"/>
        <v>0</v>
      </c>
      <c r="T65" s="268"/>
    </row>
    <row r="66" spans="1:20" ht="13.5" customHeight="1" x14ac:dyDescent="0.25">
      <c r="A66" s="133" t="str">
        <f>[1]buget!$A$69</f>
        <v>activitate</v>
      </c>
      <c r="B66" s="135" t="str">
        <f>[1]buget!$B$71</f>
        <v>2.1.2.3</v>
      </c>
      <c r="C66" s="79" t="s">
        <v>221</v>
      </c>
      <c r="D66" s="90" t="s">
        <v>61</v>
      </c>
      <c r="E66" s="29">
        <f>[2]buget!$CU$71</f>
        <v>292956.78744727134</v>
      </c>
      <c r="F66" s="229">
        <f>[2]buget!$CV$71</f>
        <v>281666.36359027709</v>
      </c>
      <c r="G66" s="29">
        <f>[2]buget!$CW$71</f>
        <v>300320.25410585088</v>
      </c>
      <c r="H66" s="29">
        <f>[2]buget!$CX$71</f>
        <v>295627.75013544696</v>
      </c>
      <c r="I66" s="22">
        <f t="shared" si="33"/>
        <v>1170571.1552788462</v>
      </c>
      <c r="J66" s="19">
        <f t="shared" si="27"/>
        <v>0</v>
      </c>
      <c r="K66" s="209">
        <v>0</v>
      </c>
      <c r="L66" s="19">
        <f t="shared" si="28"/>
        <v>0</v>
      </c>
      <c r="M66" s="209">
        <v>0</v>
      </c>
      <c r="N66" s="19">
        <f t="shared" si="29"/>
        <v>0</v>
      </c>
      <c r="O66" s="209">
        <v>0</v>
      </c>
      <c r="P66" s="19">
        <f t="shared" si="30"/>
        <v>0</v>
      </c>
      <c r="Q66" s="209">
        <v>0</v>
      </c>
      <c r="R66" s="20">
        <f t="shared" si="31"/>
        <v>0</v>
      </c>
      <c r="S66" s="209">
        <f t="shared" si="32"/>
        <v>0</v>
      </c>
      <c r="T66" s="268"/>
    </row>
    <row r="67" spans="1:20" x14ac:dyDescent="0.25">
      <c r="A67" s="125" t="str">
        <f>[1]buget!$A$69</f>
        <v>activitate</v>
      </c>
      <c r="B67" s="124" t="str">
        <f>[1]buget!$B$73</f>
        <v>2.1.3.1</v>
      </c>
      <c r="C67" s="79" t="s">
        <v>222</v>
      </c>
      <c r="D67" s="90" t="s">
        <v>29</v>
      </c>
      <c r="E67" s="34"/>
      <c r="F67" s="229">
        <f>[2]buget!$CV$73</f>
        <v>2322537.1950000003</v>
      </c>
      <c r="G67" s="29">
        <f>[2]buget!$CW$73</f>
        <v>2228716.4733257866</v>
      </c>
      <c r="H67" s="29">
        <f>[2]buget!$CX$73</f>
        <v>2340152.2969920756</v>
      </c>
      <c r="I67" s="22">
        <f t="shared" si="33"/>
        <v>6891405.965317863</v>
      </c>
      <c r="J67" s="19">
        <f t="shared" si="27"/>
        <v>0</v>
      </c>
      <c r="K67" s="209">
        <v>0</v>
      </c>
      <c r="L67" s="19">
        <f t="shared" si="28"/>
        <v>0</v>
      </c>
      <c r="M67" s="209">
        <v>0</v>
      </c>
      <c r="N67" s="19">
        <f t="shared" si="29"/>
        <v>0</v>
      </c>
      <c r="O67" s="209">
        <v>0</v>
      </c>
      <c r="P67" s="19">
        <f t="shared" si="30"/>
        <v>0</v>
      </c>
      <c r="Q67" s="209">
        <v>0</v>
      </c>
      <c r="R67" s="20">
        <f t="shared" si="31"/>
        <v>0</v>
      </c>
      <c r="S67" s="209">
        <f t="shared" si="32"/>
        <v>0</v>
      </c>
      <c r="T67" s="268"/>
    </row>
    <row r="68" spans="1:20" s="25" customFormat="1" ht="28.5" customHeight="1" x14ac:dyDescent="0.25">
      <c r="A68" s="127" t="str">
        <f>[1]buget!$A$77</f>
        <v>activitate</v>
      </c>
      <c r="B68" s="122" t="str">
        <f>[1]buget!$B$77</f>
        <v>2.1.5.1</v>
      </c>
      <c r="C68" s="81" t="s">
        <v>176</v>
      </c>
      <c r="D68" s="94" t="s">
        <v>224</v>
      </c>
      <c r="E68" s="6">
        <f>[2]buget!$CU$77</f>
        <v>1545070.9981412895</v>
      </c>
      <c r="F68" s="6">
        <f>[2]buget!$CV$77</f>
        <v>1571477.4969048845</v>
      </c>
      <c r="G68" s="6">
        <f>[2]buget!$CW$77</f>
        <v>1572666.8360108419</v>
      </c>
      <c r="H68" s="6">
        <f>[2]buget!$CX$77</f>
        <v>1527838.4822740841</v>
      </c>
      <c r="I68" s="6">
        <f t="shared" si="33"/>
        <v>6217053.8133311002</v>
      </c>
      <c r="J68" s="200">
        <f t="shared" si="27"/>
        <v>200859.22975836761</v>
      </c>
      <c r="K68" s="223">
        <v>13</v>
      </c>
      <c r="L68" s="200">
        <f t="shared" si="28"/>
        <v>204292.07459763496</v>
      </c>
      <c r="M68" s="223">
        <v>13</v>
      </c>
      <c r="N68" s="200">
        <f t="shared" si="29"/>
        <v>204446.68868140943</v>
      </c>
      <c r="O68" s="223">
        <v>13</v>
      </c>
      <c r="P68" s="200">
        <f t="shared" si="30"/>
        <v>198619.00269563094</v>
      </c>
      <c r="Q68" s="223">
        <v>13</v>
      </c>
      <c r="R68" s="11">
        <f t="shared" si="31"/>
        <v>808216.99573304295</v>
      </c>
      <c r="S68" s="223">
        <f t="shared" si="32"/>
        <v>12.999999999999998</v>
      </c>
      <c r="T68" s="268"/>
    </row>
    <row r="69" spans="1:20" s="25" customFormat="1" ht="25.5" x14ac:dyDescent="0.25">
      <c r="A69" s="142" t="str">
        <f>[1]buget!$A$83</f>
        <v>activitate</v>
      </c>
      <c r="B69" s="140" t="str">
        <f>[1]buget!$B$83</f>
        <v>2.2.1.2</v>
      </c>
      <c r="C69" s="81" t="s">
        <v>177</v>
      </c>
      <c r="D69" s="87" t="s">
        <v>225</v>
      </c>
      <c r="E69" s="199"/>
      <c r="F69" s="6">
        <f>[2]buget!$CV$83+[2]buget!$CV$84</f>
        <v>381903.38</v>
      </c>
      <c r="G69" s="6">
        <f>[2]buget!$CW$83+[2]buget!$CW$84</f>
        <v>395973.91000000003</v>
      </c>
      <c r="H69" s="6">
        <f>[2]buget!$CX$83+[2]buget!$CX$84</f>
        <v>402443.49</v>
      </c>
      <c r="I69" s="6">
        <f t="shared" ref="I69:I70" si="34">SUM(E69:H69)</f>
        <v>1180320.78</v>
      </c>
      <c r="J69" s="200">
        <f t="shared" si="27"/>
        <v>0</v>
      </c>
      <c r="K69" s="210">
        <v>0</v>
      </c>
      <c r="L69" s="200">
        <f t="shared" si="28"/>
        <v>0</v>
      </c>
      <c r="M69" s="210">
        <v>0</v>
      </c>
      <c r="N69" s="200">
        <f t="shared" si="29"/>
        <v>0</v>
      </c>
      <c r="O69" s="210">
        <v>0</v>
      </c>
      <c r="P69" s="200">
        <f t="shared" si="30"/>
        <v>0</v>
      </c>
      <c r="Q69" s="210">
        <v>0</v>
      </c>
      <c r="R69" s="11">
        <f t="shared" si="31"/>
        <v>0</v>
      </c>
      <c r="S69" s="210">
        <f t="shared" si="32"/>
        <v>0</v>
      </c>
      <c r="T69" s="200"/>
    </row>
    <row r="70" spans="1:20" s="25" customFormat="1" ht="25.5" x14ac:dyDescent="0.25">
      <c r="A70" s="132" t="str">
        <f>[1]buget!$A$86</f>
        <v>intervenție</v>
      </c>
      <c r="B70" s="140" t="str">
        <f>[1]buget!$B$86</f>
        <v>2.2.2</v>
      </c>
      <c r="C70" s="81" t="s">
        <v>178</v>
      </c>
      <c r="D70" s="87" t="s">
        <v>226</v>
      </c>
      <c r="E70" s="6">
        <f>E71+E72+E73+E74</f>
        <v>1609299.5599999998</v>
      </c>
      <c r="F70" s="6">
        <f>F71+F72+F73+F74</f>
        <v>5507763.1999999993</v>
      </c>
      <c r="G70" s="6">
        <f>G71+G72+G73+G74</f>
        <v>5292616.1999999993</v>
      </c>
      <c r="H70" s="6">
        <f>H71+H72+H73+H74</f>
        <v>5047348.6199999992</v>
      </c>
      <c r="I70" s="6">
        <f t="shared" si="34"/>
        <v>17457027.579999998</v>
      </c>
      <c r="J70" s="6">
        <f>J71+J72+J73+J74</f>
        <v>0</v>
      </c>
      <c r="K70" s="210">
        <v>0</v>
      </c>
      <c r="L70" s="6">
        <f>L71+L72+L73+L74</f>
        <v>0</v>
      </c>
      <c r="M70" s="210">
        <v>0</v>
      </c>
      <c r="N70" s="6">
        <f>N71+N72+N73+N74</f>
        <v>0</v>
      </c>
      <c r="O70" s="210">
        <v>0</v>
      </c>
      <c r="P70" s="6">
        <f>P71+P72+P73+P74</f>
        <v>0</v>
      </c>
      <c r="Q70" s="210">
        <v>0</v>
      </c>
      <c r="R70" s="11">
        <f t="shared" si="31"/>
        <v>0</v>
      </c>
      <c r="S70" s="218"/>
      <c r="T70" s="274"/>
    </row>
    <row r="71" spans="1:20" s="27" customFormat="1" x14ac:dyDescent="0.25">
      <c r="A71" s="141" t="str">
        <f>[1]buget!$A$87</f>
        <v>activitate</v>
      </c>
      <c r="B71" s="135" t="str">
        <f>[1]buget!$B$87</f>
        <v>2.2.2.1</v>
      </c>
      <c r="C71" s="79" t="s">
        <v>227</v>
      </c>
      <c r="D71" s="88" t="s">
        <v>30</v>
      </c>
      <c r="E71" s="22">
        <v>1101552.6399999999</v>
      </c>
      <c r="F71" s="22">
        <f>[2]buget!$CV$87</f>
        <v>1084340.8799999999</v>
      </c>
      <c r="G71" s="22">
        <f>[2]buget!$CW$87</f>
        <v>1101552.6399999999</v>
      </c>
      <c r="H71" s="22">
        <f>[2]buget!$CX$87</f>
        <v>1123067.3399999999</v>
      </c>
      <c r="I71" s="22">
        <f t="shared" ref="I71:I74" si="35">SUM(E71:H71)</f>
        <v>4410513.4999999991</v>
      </c>
      <c r="J71" s="19">
        <f>E71*K71/100</f>
        <v>0</v>
      </c>
      <c r="K71" s="210">
        <v>0</v>
      </c>
      <c r="L71" s="19">
        <f>F71*M71/100</f>
        <v>0</v>
      </c>
      <c r="M71" s="210">
        <v>0</v>
      </c>
      <c r="N71" s="19">
        <f>G71*O71/100</f>
        <v>0</v>
      </c>
      <c r="O71" s="210">
        <v>0</v>
      </c>
      <c r="P71" s="19">
        <f>H71*Q71/100</f>
        <v>0</v>
      </c>
      <c r="Q71" s="210">
        <v>0</v>
      </c>
      <c r="R71" s="20">
        <f t="shared" si="31"/>
        <v>0</v>
      </c>
      <c r="S71" s="209">
        <f>R71*100/I71</f>
        <v>0</v>
      </c>
      <c r="T71" s="275"/>
    </row>
    <row r="72" spans="1:20" s="27" customFormat="1" x14ac:dyDescent="0.25">
      <c r="A72" s="141" t="str">
        <f>[1]buget!$A$88</f>
        <v>activitate</v>
      </c>
      <c r="B72" s="135" t="str">
        <f>[1]buget!$B$88</f>
        <v>2.2.2.2</v>
      </c>
      <c r="C72" s="79" t="s">
        <v>228</v>
      </c>
      <c r="D72" s="88" t="s">
        <v>31</v>
      </c>
      <c r="E72" s="22">
        <v>507746.91999999993</v>
      </c>
      <c r="F72" s="22">
        <f>[2]buget!$CV$88</f>
        <v>499141.04</v>
      </c>
      <c r="G72" s="22">
        <f>[2]buget!$CW$88</f>
        <v>507746.91999999993</v>
      </c>
      <c r="H72" s="22">
        <f>[2]buget!$CX$88</f>
        <v>516352.79999999993</v>
      </c>
      <c r="I72" s="22">
        <f t="shared" si="35"/>
        <v>2030987.6799999997</v>
      </c>
      <c r="J72" s="19">
        <f>E72*K72/100</f>
        <v>0</v>
      </c>
      <c r="K72" s="210">
        <v>0</v>
      </c>
      <c r="L72" s="19">
        <f>F72*M72/100</f>
        <v>0</v>
      </c>
      <c r="M72" s="210">
        <v>0</v>
      </c>
      <c r="N72" s="19">
        <f>G72*O72/100</f>
        <v>0</v>
      </c>
      <c r="O72" s="210">
        <v>0</v>
      </c>
      <c r="P72" s="19">
        <f>H72*Q72/100</f>
        <v>0</v>
      </c>
      <c r="Q72" s="210">
        <v>0</v>
      </c>
      <c r="R72" s="20">
        <f t="shared" si="31"/>
        <v>0</v>
      </c>
      <c r="S72" s="209">
        <f>R72*100/I72</f>
        <v>0</v>
      </c>
      <c r="T72" s="275"/>
    </row>
    <row r="73" spans="1:20" s="27" customFormat="1" x14ac:dyDescent="0.25">
      <c r="A73" s="141" t="str">
        <f>[1]buget!$A$89</f>
        <v>activitate</v>
      </c>
      <c r="B73" s="135" t="str">
        <f>[1]buget!$B$89</f>
        <v>2.2.2.3</v>
      </c>
      <c r="C73" s="79" t="s">
        <v>229</v>
      </c>
      <c r="D73" s="88" t="s">
        <v>32</v>
      </c>
      <c r="E73" s="22"/>
      <c r="F73" s="22">
        <f>[2]buget!$CV$89</f>
        <v>3752163.6799999997</v>
      </c>
      <c r="G73" s="22">
        <f>[2]buget!$CW$89</f>
        <v>3528410.8</v>
      </c>
      <c r="H73" s="22">
        <f>[2]buget!$CX$89</f>
        <v>3253022.6399999997</v>
      </c>
      <c r="I73" s="22">
        <f t="shared" si="35"/>
        <v>10533597.119999999</v>
      </c>
      <c r="J73" s="19">
        <f>E73*K73/100</f>
        <v>0</v>
      </c>
      <c r="K73" s="210">
        <v>0</v>
      </c>
      <c r="L73" s="19">
        <f>F73*M73/100</f>
        <v>0</v>
      </c>
      <c r="M73" s="210">
        <v>0</v>
      </c>
      <c r="N73" s="19">
        <f>G73*O73/100</f>
        <v>0</v>
      </c>
      <c r="O73" s="210">
        <v>0</v>
      </c>
      <c r="P73" s="19">
        <f>H73*Q73/100</f>
        <v>0</v>
      </c>
      <c r="Q73" s="210">
        <v>0</v>
      </c>
      <c r="R73" s="20">
        <f t="shared" si="31"/>
        <v>0</v>
      </c>
      <c r="S73" s="209">
        <f>R73*100/I73</f>
        <v>0</v>
      </c>
      <c r="T73" s="275"/>
    </row>
    <row r="74" spans="1:20" s="27" customFormat="1" x14ac:dyDescent="0.25">
      <c r="A74" s="141" t="str">
        <f>[1]buget!$A$90</f>
        <v>activitate</v>
      </c>
      <c r="B74" s="135" t="str">
        <f>[1]buget!$B$90</f>
        <v>2.2.2.4</v>
      </c>
      <c r="C74" s="79" t="s">
        <v>230</v>
      </c>
      <c r="D74" s="88" t="s">
        <v>33</v>
      </c>
      <c r="E74" s="22"/>
      <c r="F74" s="22">
        <f>[2]buget!$CV$90</f>
        <v>172117.59999999998</v>
      </c>
      <c r="G74" s="22">
        <f>[2]buget!$CW$90</f>
        <v>154905.84</v>
      </c>
      <c r="H74" s="22">
        <f>[2]buget!$CX$90</f>
        <v>154905.84</v>
      </c>
      <c r="I74" s="22">
        <f t="shared" si="35"/>
        <v>481929.27999999991</v>
      </c>
      <c r="J74" s="19">
        <f>E74*K74/100</f>
        <v>0</v>
      </c>
      <c r="K74" s="210">
        <v>0</v>
      </c>
      <c r="L74" s="19">
        <f>F74*M74/100</f>
        <v>0</v>
      </c>
      <c r="M74" s="210">
        <v>0</v>
      </c>
      <c r="N74" s="19">
        <f>G74*O74/100</f>
        <v>0</v>
      </c>
      <c r="O74" s="210">
        <v>0</v>
      </c>
      <c r="P74" s="19">
        <f>H74*Q74/100</f>
        <v>0</v>
      </c>
      <c r="Q74" s="210">
        <v>0</v>
      </c>
      <c r="R74" s="20">
        <f t="shared" si="31"/>
        <v>0</v>
      </c>
      <c r="S74" s="209">
        <f>R74*100/I74</f>
        <v>0</v>
      </c>
      <c r="T74" s="275"/>
    </row>
    <row r="75" spans="1:20" s="37" customFormat="1" ht="51.75" customHeight="1" x14ac:dyDescent="0.25">
      <c r="A75" s="143"/>
      <c r="B75" s="135"/>
      <c r="C75" s="108">
        <v>4</v>
      </c>
      <c r="D75" s="105" t="s">
        <v>237</v>
      </c>
      <c r="E75" s="106"/>
      <c r="F75" s="106"/>
      <c r="G75" s="106"/>
      <c r="H75" s="106"/>
      <c r="I75" s="106"/>
      <c r="J75" s="106"/>
      <c r="K75" s="216"/>
      <c r="L75" s="106"/>
      <c r="M75" s="216"/>
      <c r="N75" s="106"/>
      <c r="O75" s="216"/>
      <c r="P75" s="106"/>
      <c r="Q75" s="216"/>
      <c r="R75" s="106"/>
      <c r="S75" s="216"/>
      <c r="T75" s="107"/>
    </row>
    <row r="76" spans="1:20" s="2" customFormat="1" ht="15.75" customHeight="1" x14ac:dyDescent="0.25">
      <c r="A76" s="143"/>
      <c r="B76" s="135"/>
      <c r="C76" s="65"/>
      <c r="D76" s="65" t="s">
        <v>129</v>
      </c>
      <c r="E76" s="63"/>
      <c r="F76" s="63"/>
      <c r="G76" s="63"/>
      <c r="H76" s="63"/>
      <c r="I76" s="63"/>
      <c r="J76" s="63"/>
      <c r="K76" s="213"/>
      <c r="L76" s="63"/>
      <c r="M76" s="213"/>
      <c r="N76" s="63"/>
      <c r="O76" s="213"/>
      <c r="P76" s="63"/>
      <c r="Q76" s="213"/>
      <c r="R76" s="63"/>
      <c r="S76" s="213"/>
      <c r="T76" s="64"/>
    </row>
    <row r="77" spans="1:20" s="25" customFormat="1" x14ac:dyDescent="0.25">
      <c r="A77" s="142"/>
      <c r="B77" s="140"/>
      <c r="C77" s="82" t="s">
        <v>239</v>
      </c>
      <c r="D77" s="95" t="s">
        <v>238</v>
      </c>
      <c r="E77" s="6">
        <f>E78+E79+E80</f>
        <v>0</v>
      </c>
      <c r="F77" s="6">
        <f>F78+F79+F80</f>
        <v>665970</v>
      </c>
      <c r="G77" s="6">
        <f>G78+G79+G80</f>
        <v>710075.12699999998</v>
      </c>
      <c r="H77" s="6">
        <f>H78+H79+H80</f>
        <v>745578.88899999997</v>
      </c>
      <c r="I77" s="6">
        <f>SUM(E77:H77)</f>
        <v>2121624.0159999998</v>
      </c>
      <c r="J77" s="200"/>
      <c r="K77" s="210"/>
      <c r="L77" s="200"/>
      <c r="M77" s="210"/>
      <c r="N77" s="200"/>
      <c r="O77" s="210"/>
      <c r="P77" s="200"/>
      <c r="Q77" s="210"/>
      <c r="R77" s="11"/>
      <c r="S77" s="210"/>
      <c r="T77" s="268"/>
    </row>
    <row r="78" spans="1:20" s="27" customFormat="1" ht="25.5" x14ac:dyDescent="0.25">
      <c r="A78" s="125" t="str">
        <f>[1]buget!$A$279</f>
        <v>activitate</v>
      </c>
      <c r="B78" s="124" t="str">
        <f>[1]buget!$B$279</f>
        <v>7.1.1.1</v>
      </c>
      <c r="C78" s="80" t="s">
        <v>240</v>
      </c>
      <c r="D78" s="89" t="s">
        <v>64</v>
      </c>
      <c r="E78" s="22"/>
      <c r="F78" s="22">
        <f>[2]buget!$CV$279</f>
        <v>474000</v>
      </c>
      <c r="G78" s="22">
        <f>[2]buget!$CW$279</f>
        <v>505391.55</v>
      </c>
      <c r="H78" s="22">
        <f>[2]buget!$CX$279</f>
        <v>530661.13</v>
      </c>
      <c r="I78" s="22">
        <f>SUM(E78:H78)</f>
        <v>1510052.6800000002</v>
      </c>
      <c r="J78" s="19">
        <f>E78*K78/100</f>
        <v>0</v>
      </c>
      <c r="K78" s="209">
        <v>0</v>
      </c>
      <c r="L78" s="19">
        <f>F78*M78/100</f>
        <v>0</v>
      </c>
      <c r="M78" s="209">
        <v>0</v>
      </c>
      <c r="N78" s="19">
        <f>G78*O78/100</f>
        <v>0</v>
      </c>
      <c r="O78" s="209">
        <v>0</v>
      </c>
      <c r="P78" s="19">
        <f>H78*Q78/100</f>
        <v>0</v>
      </c>
      <c r="Q78" s="209">
        <v>0</v>
      </c>
      <c r="R78" s="20">
        <f>J78+L78+N78+P78</f>
        <v>0</v>
      </c>
      <c r="S78" s="209">
        <f>R78*100/I78</f>
        <v>0</v>
      </c>
      <c r="T78" s="268"/>
    </row>
    <row r="79" spans="1:20" s="27" customFormat="1" ht="51" x14ac:dyDescent="0.25">
      <c r="A79" s="125" t="str">
        <f>[1]buget!$A$287</f>
        <v>activitate</v>
      </c>
      <c r="B79" s="124" t="str">
        <f>[1]buget!$B$287</f>
        <v>7.2.1.1</v>
      </c>
      <c r="C79" s="80" t="s">
        <v>241</v>
      </c>
      <c r="D79" s="89" t="s">
        <v>65</v>
      </c>
      <c r="E79" s="22"/>
      <c r="F79" s="22">
        <f>[2]buget!$CV$287</f>
        <v>85320</v>
      </c>
      <c r="G79" s="22">
        <f>[2]buget!$CW$287</f>
        <v>90970.478999999992</v>
      </c>
      <c r="H79" s="22">
        <f>[2]buget!$CX$287</f>
        <v>95519.004000000001</v>
      </c>
      <c r="I79" s="22">
        <f>SUM(E79:H79)</f>
        <v>271809.48300000001</v>
      </c>
      <c r="J79" s="19">
        <f>E79*K79/100</f>
        <v>0</v>
      </c>
      <c r="K79" s="209">
        <v>0</v>
      </c>
      <c r="L79" s="19">
        <f>F79*M79/100</f>
        <v>0</v>
      </c>
      <c r="M79" s="209">
        <v>0</v>
      </c>
      <c r="N79" s="19">
        <f>G79*O79/100</f>
        <v>0</v>
      </c>
      <c r="O79" s="209">
        <v>0</v>
      </c>
      <c r="P79" s="19">
        <f>H79*Q79/100</f>
        <v>9551.9004000000004</v>
      </c>
      <c r="Q79" s="209">
        <v>10</v>
      </c>
      <c r="R79" s="20">
        <f>J79+L79+N79+P79</f>
        <v>9551.9004000000004</v>
      </c>
      <c r="S79" s="209">
        <f>R79*100/I79</f>
        <v>3.5141895325263541</v>
      </c>
      <c r="T79" s="268"/>
    </row>
    <row r="80" spans="1:20" s="27" customFormat="1" ht="25.5" x14ac:dyDescent="0.25">
      <c r="A80" s="133" t="str">
        <f>[1]buget!$A$292</f>
        <v>activitate</v>
      </c>
      <c r="B80" s="135" t="str">
        <f>[1]buget!$B$292</f>
        <v>7.3.1.1</v>
      </c>
      <c r="C80" s="80" t="s">
        <v>242</v>
      </c>
      <c r="D80" s="89" t="s">
        <v>66</v>
      </c>
      <c r="E80" s="22"/>
      <c r="F80" s="22">
        <f>[2]buget!$CV$292</f>
        <v>106650</v>
      </c>
      <c r="G80" s="22">
        <f>[2]buget!$CW$292</f>
        <v>113713.09799999998</v>
      </c>
      <c r="H80" s="22">
        <f>[2]buget!$CX$292</f>
        <v>119398.75499999999</v>
      </c>
      <c r="I80" s="22">
        <f>SUM(E80:H80)</f>
        <v>339761.853</v>
      </c>
      <c r="J80" s="19">
        <f>E80*K80/100</f>
        <v>0</v>
      </c>
      <c r="K80" s="209">
        <v>0</v>
      </c>
      <c r="L80" s="19">
        <f>F80*M80/100</f>
        <v>0</v>
      </c>
      <c r="M80" s="209">
        <v>0</v>
      </c>
      <c r="N80" s="19">
        <f>G80*O80/100</f>
        <v>0</v>
      </c>
      <c r="O80" s="209">
        <v>0</v>
      </c>
      <c r="P80" s="19">
        <f>H80*Q80/100</f>
        <v>0</v>
      </c>
      <c r="Q80" s="209">
        <v>0</v>
      </c>
      <c r="R80" s="20">
        <f>J80+L80+N80+P80</f>
        <v>0</v>
      </c>
      <c r="S80" s="209">
        <f>R80*100/I80</f>
        <v>0</v>
      </c>
      <c r="T80" s="268"/>
    </row>
    <row r="81" spans="1:20" s="25" customFormat="1" x14ac:dyDescent="0.25">
      <c r="A81" s="142" t="str">
        <f>[1]buget!$A$297</f>
        <v>acțiune</v>
      </c>
      <c r="B81" s="140" t="str">
        <f>[1]buget!$B$297</f>
        <v>7.4</v>
      </c>
      <c r="C81" s="82" t="s">
        <v>243</v>
      </c>
      <c r="D81" s="95" t="s">
        <v>244</v>
      </c>
      <c r="E81" s="6"/>
      <c r="F81" s="6">
        <f>[2]buget!$CV$299+[2]buget!$CV$300</f>
        <v>1827554.4000000001</v>
      </c>
      <c r="G81" s="6">
        <f>[2]buget!$CW$299+[2]buget!$CW$300</f>
        <v>1948587.69</v>
      </c>
      <c r="H81" s="6">
        <f>[2]buget!$CX$299+[2]buget!$CX$300</f>
        <v>2046017.05</v>
      </c>
      <c r="I81" s="6">
        <f>SUM(E81:H81)</f>
        <v>5822159.1399999997</v>
      </c>
      <c r="J81" s="19">
        <f>E81*K81/100</f>
        <v>0</v>
      </c>
      <c r="K81" s="209">
        <v>0</v>
      </c>
      <c r="L81" s="19">
        <f>F81*M81/100</f>
        <v>365510.88</v>
      </c>
      <c r="M81" s="209">
        <v>20</v>
      </c>
      <c r="N81" s="19">
        <f>G81*O81/100</f>
        <v>487146.92249999999</v>
      </c>
      <c r="O81" s="209">
        <v>25</v>
      </c>
      <c r="P81" s="19">
        <f>H81*Q81/100</f>
        <v>613805.11499999999</v>
      </c>
      <c r="Q81" s="209">
        <v>30</v>
      </c>
      <c r="R81" s="20">
        <f>J81+L81+N81+P81</f>
        <v>1466462.9175</v>
      </c>
      <c r="S81" s="209">
        <f>R81*100/I81</f>
        <v>25.187613087126987</v>
      </c>
      <c r="T81" s="193"/>
    </row>
    <row r="82" spans="1:20" s="32" customFormat="1" ht="15.75" customHeight="1" x14ac:dyDescent="0.25">
      <c r="A82" s="138"/>
      <c r="B82" s="139"/>
      <c r="C82" s="65"/>
      <c r="D82" s="65" t="s">
        <v>38</v>
      </c>
      <c r="E82" s="67"/>
      <c r="F82" s="67"/>
      <c r="G82" s="67"/>
      <c r="H82" s="67"/>
      <c r="I82" s="67"/>
      <c r="J82" s="67"/>
      <c r="K82" s="217"/>
      <c r="L82" s="67"/>
      <c r="M82" s="217"/>
      <c r="N82" s="67"/>
      <c r="O82" s="217"/>
      <c r="P82" s="67"/>
      <c r="Q82" s="217"/>
      <c r="R82" s="67"/>
      <c r="S82" s="217"/>
      <c r="T82" s="68"/>
    </row>
    <row r="83" spans="1:20" s="25" customFormat="1" ht="25.5" x14ac:dyDescent="0.25">
      <c r="A83" s="132" t="str">
        <f>[1]buget!$A$306</f>
        <v>intervenție</v>
      </c>
      <c r="B83" s="140" t="str">
        <f>[1]buget!$B$306</f>
        <v>7.5.1</v>
      </c>
      <c r="C83" s="82" t="s">
        <v>245</v>
      </c>
      <c r="D83" s="86" t="s">
        <v>246</v>
      </c>
      <c r="E83" s="33"/>
      <c r="F83" s="6">
        <f>[2]buget!$CV$306</f>
        <v>322573.82699999999</v>
      </c>
      <c r="G83" s="6">
        <f>[2]buget!$CW$306</f>
        <v>343936.89230000001</v>
      </c>
      <c r="H83" s="6">
        <f>[2]buget!$CX$306</f>
        <v>361133.73530000006</v>
      </c>
      <c r="I83" s="200">
        <f>SUM(E83:H83)</f>
        <v>1027644.4546000001</v>
      </c>
      <c r="J83" s="200">
        <f>E83*K83/100</f>
        <v>0</v>
      </c>
      <c r="K83" s="223">
        <v>10</v>
      </c>
      <c r="L83" s="200">
        <f>F83*M83/100</f>
        <v>32257.382700000002</v>
      </c>
      <c r="M83" s="223">
        <v>10</v>
      </c>
      <c r="N83" s="200">
        <f>G83*O83/100</f>
        <v>34393.689229999996</v>
      </c>
      <c r="O83" s="223">
        <v>10</v>
      </c>
      <c r="P83" s="200">
        <f>H83*Q83/100</f>
        <v>36113.373530000004</v>
      </c>
      <c r="Q83" s="223">
        <v>10</v>
      </c>
      <c r="R83" s="11">
        <f>J83+L83+N83+P83</f>
        <v>102764.44546000002</v>
      </c>
      <c r="S83" s="223">
        <f>R83*100/I83</f>
        <v>10.000000000000002</v>
      </c>
      <c r="T83" s="193"/>
    </row>
  </sheetData>
  <mergeCells count="30">
    <mergeCell ref="T20:T23"/>
    <mergeCell ref="T70:T74"/>
    <mergeCell ref="T77:T80"/>
    <mergeCell ref="T25:T27"/>
    <mergeCell ref="T28:T32"/>
    <mergeCell ref="T34:T38"/>
    <mergeCell ref="T42:T52"/>
    <mergeCell ref="T57:T59"/>
    <mergeCell ref="T62:T68"/>
    <mergeCell ref="A6:B7"/>
    <mergeCell ref="T8:T10"/>
    <mergeCell ref="T13:T18"/>
    <mergeCell ref="P4:Q4"/>
    <mergeCell ref="R4:R5"/>
    <mergeCell ref="S4:S5"/>
    <mergeCell ref="D1:T1"/>
    <mergeCell ref="A3:B5"/>
    <mergeCell ref="C3:C5"/>
    <mergeCell ref="D3:D5"/>
    <mergeCell ref="E3:I3"/>
    <mergeCell ref="J3:S3"/>
    <mergeCell ref="T3:T5"/>
    <mergeCell ref="E4:E5"/>
    <mergeCell ref="F4:F5"/>
    <mergeCell ref="G4:G5"/>
    <mergeCell ref="H4:H5"/>
    <mergeCell ref="I4:I5"/>
    <mergeCell ref="J4:K4"/>
    <mergeCell ref="L4:M4"/>
    <mergeCell ref="N4:O4"/>
  </mergeCells>
  <pageMargins left="0.19685039370078741" right="0.19685039370078741" top="0.35433070866141736" bottom="0.43307086614173229" header="0.31496062992125984" footer="0.31496062992125984"/>
  <pageSetup paperSize="8"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3"/>
  <sheetViews>
    <sheetView tabSelected="1" view="pageBreakPreview" zoomScale="60" zoomScaleNormal="100" workbookViewId="0">
      <pane xSplit="4" ySplit="7" topLeftCell="G8" activePane="bottomRight" state="frozen"/>
      <selection pane="topRight" activeCell="D1" sqref="D1"/>
      <selection pane="bottomLeft" activeCell="A8" sqref="A8"/>
      <selection pane="bottomRight" activeCell="D1" sqref="D1:W1"/>
    </sheetView>
  </sheetViews>
  <sheetFormatPr defaultRowHeight="15" x14ac:dyDescent="0.25"/>
  <cols>
    <col min="1" max="1" width="9.42578125" style="73" bestFit="1" customWidth="1"/>
    <col min="2" max="2" width="7.85546875" style="73" bestFit="1" customWidth="1"/>
    <col min="3" max="3" width="7.85546875" style="83" customWidth="1"/>
    <col min="4" max="4" width="68.42578125" style="96" customWidth="1"/>
    <col min="5" max="8" width="10.7109375" style="181" customWidth="1"/>
    <col min="9" max="12" width="11.28515625" style="181" customWidth="1"/>
    <col min="13" max="13" width="12.85546875" style="175" customWidth="1"/>
    <col min="14" max="14" width="7.7109375" style="219" customWidth="1"/>
    <col min="15" max="15" width="12.85546875" style="175" customWidth="1"/>
    <col min="16" max="16" width="7.7109375" style="219" customWidth="1"/>
    <col min="17" max="17" width="12.85546875" style="175" customWidth="1"/>
    <col min="18" max="18" width="7.7109375" style="219" customWidth="1"/>
    <col min="19" max="19" width="12.85546875" style="175" customWidth="1"/>
    <col min="20" max="20" width="7.7109375" style="219" customWidth="1"/>
    <col min="21" max="21" width="12.85546875" style="175" customWidth="1"/>
    <col min="22" max="22" width="7.7109375" style="219" customWidth="1"/>
    <col min="23" max="23" width="12.85546875" style="175" customWidth="1"/>
    <col min="24" max="24" width="9.5703125" style="181" bestFit="1" customWidth="1"/>
    <col min="25" max="28" width="10" style="181" bestFit="1" customWidth="1"/>
    <col min="29" max="16384" width="9.140625" style="181"/>
  </cols>
  <sheetData>
    <row r="1" spans="1:28" ht="32.25" customHeight="1" x14ac:dyDescent="0.25">
      <c r="C1" s="166"/>
      <c r="D1" s="265" t="s">
        <v>388</v>
      </c>
      <c r="E1" s="265"/>
      <c r="F1" s="265"/>
      <c r="G1" s="265"/>
      <c r="H1" s="265"/>
      <c r="I1" s="265"/>
      <c r="J1" s="265"/>
      <c r="K1" s="265"/>
      <c r="L1" s="265"/>
      <c r="M1" s="265"/>
      <c r="N1" s="265"/>
      <c r="O1" s="265"/>
      <c r="P1" s="265"/>
      <c r="Q1" s="265"/>
      <c r="R1" s="265"/>
      <c r="S1" s="265"/>
      <c r="T1" s="265"/>
      <c r="U1" s="265"/>
      <c r="V1" s="265"/>
      <c r="W1" s="265"/>
    </row>
    <row r="3" spans="1:28" ht="42.75" customHeight="1" x14ac:dyDescent="0.25">
      <c r="A3" s="266"/>
      <c r="B3" s="266"/>
      <c r="C3" s="267"/>
      <c r="D3" s="272" t="s">
        <v>263</v>
      </c>
      <c r="E3" s="258" t="s">
        <v>383</v>
      </c>
      <c r="F3" s="258"/>
      <c r="G3" s="258"/>
      <c r="H3" s="258"/>
      <c r="I3" s="258"/>
      <c r="J3" s="35"/>
      <c r="K3" s="258" t="s">
        <v>45</v>
      </c>
      <c r="L3" s="258"/>
      <c r="M3" s="273" t="s">
        <v>132</v>
      </c>
      <c r="N3" s="273"/>
      <c r="O3" s="273"/>
      <c r="P3" s="273"/>
      <c r="Q3" s="273"/>
      <c r="R3" s="273"/>
      <c r="S3" s="273"/>
      <c r="T3" s="273"/>
      <c r="U3" s="273"/>
      <c r="V3" s="273"/>
      <c r="W3" s="268" t="s">
        <v>48</v>
      </c>
      <c r="X3" s="258" t="s">
        <v>47</v>
      </c>
      <c r="Y3" s="258"/>
      <c r="Z3" s="258"/>
      <c r="AA3" s="258"/>
      <c r="AB3" s="258"/>
    </row>
    <row r="4" spans="1:28" ht="15" customHeight="1" x14ac:dyDescent="0.25">
      <c r="A4" s="266"/>
      <c r="B4" s="266"/>
      <c r="C4" s="267"/>
      <c r="D4" s="272"/>
      <c r="E4" s="258">
        <v>2017</v>
      </c>
      <c r="F4" s="258">
        <v>2018</v>
      </c>
      <c r="G4" s="258">
        <v>2019</v>
      </c>
      <c r="H4" s="258">
        <v>2020</v>
      </c>
      <c r="I4" s="258" t="s">
        <v>40</v>
      </c>
      <c r="J4" s="202">
        <v>2017</v>
      </c>
      <c r="K4" s="202">
        <v>2017</v>
      </c>
      <c r="L4" s="202">
        <v>2018</v>
      </c>
      <c r="M4" s="258">
        <v>2017</v>
      </c>
      <c r="N4" s="258"/>
      <c r="O4" s="258">
        <v>2018</v>
      </c>
      <c r="P4" s="258"/>
      <c r="Q4" s="258">
        <v>2019</v>
      </c>
      <c r="R4" s="258"/>
      <c r="S4" s="258">
        <v>2020</v>
      </c>
      <c r="T4" s="258"/>
      <c r="U4" s="268" t="s">
        <v>40</v>
      </c>
      <c r="V4" s="270" t="s">
        <v>42</v>
      </c>
      <c r="W4" s="268"/>
      <c r="X4" s="199">
        <v>2017</v>
      </c>
      <c r="Y4" s="199">
        <v>2018</v>
      </c>
      <c r="Z4" s="199">
        <v>2019</v>
      </c>
      <c r="AA4" s="199">
        <v>2020</v>
      </c>
      <c r="AB4" s="199" t="s">
        <v>40</v>
      </c>
    </row>
    <row r="5" spans="1:28" ht="25.5" x14ac:dyDescent="0.25">
      <c r="A5" s="266"/>
      <c r="B5" s="266"/>
      <c r="C5" s="267"/>
      <c r="D5" s="272"/>
      <c r="E5" s="258"/>
      <c r="F5" s="258"/>
      <c r="G5" s="258"/>
      <c r="H5" s="258"/>
      <c r="I5" s="258"/>
      <c r="J5" s="202" t="s">
        <v>384</v>
      </c>
      <c r="K5" s="231" t="s">
        <v>42</v>
      </c>
      <c r="L5" s="231" t="s">
        <v>42</v>
      </c>
      <c r="M5" s="110" t="s">
        <v>41</v>
      </c>
      <c r="N5" s="205" t="s">
        <v>42</v>
      </c>
      <c r="O5" s="110" t="s">
        <v>41</v>
      </c>
      <c r="P5" s="205" t="s">
        <v>42</v>
      </c>
      <c r="Q5" s="110" t="s">
        <v>41</v>
      </c>
      <c r="R5" s="205" t="s">
        <v>42</v>
      </c>
      <c r="S5" s="110" t="s">
        <v>41</v>
      </c>
      <c r="T5" s="205" t="s">
        <v>42</v>
      </c>
      <c r="U5" s="269"/>
      <c r="V5" s="271"/>
      <c r="W5" s="269"/>
      <c r="X5" s="199"/>
      <c r="Y5" s="199"/>
      <c r="Z5" s="199"/>
      <c r="AA5" s="199"/>
      <c r="AB5" s="199"/>
    </row>
    <row r="6" spans="1:28" s="37" customFormat="1" ht="47.25" x14ac:dyDescent="0.25">
      <c r="A6" s="277"/>
      <c r="B6" s="277"/>
      <c r="C6" s="108" t="s">
        <v>143</v>
      </c>
      <c r="D6" s="103" t="s">
        <v>180</v>
      </c>
      <c r="E6" s="112"/>
      <c r="F6" s="112"/>
      <c r="G6" s="112"/>
      <c r="H6" s="112"/>
      <c r="I6" s="112"/>
      <c r="J6" s="112"/>
      <c r="K6" s="112"/>
      <c r="L6" s="112"/>
      <c r="M6" s="112"/>
      <c r="N6" s="206"/>
      <c r="O6" s="112"/>
      <c r="P6" s="206"/>
      <c r="Q6" s="112"/>
      <c r="R6" s="206"/>
      <c r="S6" s="112"/>
      <c r="T6" s="206"/>
      <c r="U6" s="112"/>
      <c r="V6" s="206"/>
      <c r="W6" s="114"/>
      <c r="X6" s="240"/>
      <c r="Y6" s="240"/>
      <c r="Z6" s="240"/>
      <c r="AA6" s="240"/>
      <c r="AB6" s="240"/>
    </row>
    <row r="7" spans="1:28" s="2" customFormat="1" ht="15.75" customHeight="1" x14ac:dyDescent="0.25">
      <c r="A7" s="277"/>
      <c r="B7" s="277"/>
      <c r="C7" s="97"/>
      <c r="D7" s="104" t="s">
        <v>179</v>
      </c>
      <c r="E7" s="113"/>
      <c r="F7" s="113"/>
      <c r="G7" s="113"/>
      <c r="H7" s="113"/>
      <c r="I7" s="113"/>
      <c r="J7" s="113"/>
      <c r="K7" s="113"/>
      <c r="L7" s="113"/>
      <c r="M7" s="113"/>
      <c r="N7" s="207"/>
      <c r="O7" s="113"/>
      <c r="P7" s="207"/>
      <c r="Q7" s="113"/>
      <c r="R7" s="207"/>
      <c r="S7" s="113"/>
      <c r="T7" s="207"/>
      <c r="U7" s="113"/>
      <c r="V7" s="207"/>
      <c r="W7" s="115"/>
      <c r="X7" s="241"/>
      <c r="Y7" s="241"/>
      <c r="Z7" s="241"/>
      <c r="AA7" s="241"/>
      <c r="AB7" s="241"/>
    </row>
    <row r="8" spans="1:28" s="16" customFormat="1" ht="30" customHeight="1" x14ac:dyDescent="0.25">
      <c r="A8" s="116" t="str">
        <f>[1]buget!$A$235</f>
        <v>intervenție</v>
      </c>
      <c r="B8" s="117" t="str">
        <f>[1]buget!$B$235</f>
        <v>5.5.2</v>
      </c>
      <c r="C8" s="75" t="s">
        <v>149</v>
      </c>
      <c r="D8" s="38" t="s">
        <v>181</v>
      </c>
      <c r="E8" s="144">
        <f>'Obiectiv 2_malul_drept'!E8+'Obiectiv 2_malul_sting'!E8</f>
        <v>1603885.78</v>
      </c>
      <c r="F8" s="144">
        <f>'Obiectiv 2_malul_drept'!F8+'Obiectiv 2_malul_sting'!F8</f>
        <v>1638452.28</v>
      </c>
      <c r="G8" s="144">
        <f>'Obiectiv 2_malul_drept'!G8+'Obiectiv 2_malul_sting'!G8</f>
        <v>1746961.9</v>
      </c>
      <c r="H8" s="144">
        <f>'Obiectiv 2_malul_drept'!H8+'Obiectiv 2_malul_sting'!H8</f>
        <v>1834310</v>
      </c>
      <c r="I8" s="144">
        <f>'Obiectiv 2_malul_drept'!I8+'Obiectiv 2_malul_sting'!I8</f>
        <v>6823609.96</v>
      </c>
      <c r="J8" s="111">
        <f>J9+J10</f>
        <v>0</v>
      </c>
      <c r="K8" s="111">
        <f>J8*100/E8</f>
        <v>0</v>
      </c>
      <c r="L8" s="111">
        <v>0</v>
      </c>
      <c r="M8" s="239">
        <f>'Obiectiv 2_malul_drept'!J8+'Obiectiv 2_malul_sting'!J8</f>
        <v>1585789.78</v>
      </c>
      <c r="N8" s="208">
        <f>IF(M8=0,0,M8*100/E8)</f>
        <v>98.871740106081617</v>
      </c>
      <c r="O8" s="239">
        <f>'Obiectiv 2_malul_drept'!L8+'Obiectiv 2_malul_sting'!L8</f>
        <v>1624232.28</v>
      </c>
      <c r="P8" s="208">
        <f>IF(O8=0,0,O8*100/F8)</f>
        <v>99.132107771854052</v>
      </c>
      <c r="Q8" s="239">
        <f>'Obiectiv 2_malul_drept'!N8+'Obiectiv 2_malul_sting'!N8</f>
        <v>1731800.155</v>
      </c>
      <c r="R8" s="208">
        <f>IF(Q8=0,0,Q8*100/G8)</f>
        <v>99.132107861081579</v>
      </c>
      <c r="S8" s="239">
        <f>'Obiectiv 2_malul_drept'!P8+'Obiectiv 2_malul_sting'!P8</f>
        <v>1826350.0825</v>
      </c>
      <c r="T8" s="208">
        <f>IF(S8=0,0,S8*100/H8)</f>
        <v>99.566053856763574</v>
      </c>
      <c r="U8" s="111">
        <f t="shared" ref="U8:U23" si="0">M8+O8+Q8+S8</f>
        <v>6768172.2974999994</v>
      </c>
      <c r="V8" s="208">
        <f>IF(U8=0,0,U8*100/I8)</f>
        <v>99.187561088265952</v>
      </c>
      <c r="W8" s="278" t="s">
        <v>128</v>
      </c>
      <c r="X8" s="243">
        <f>IF(E8=0, 0,((E8-M8 - E8/100 * K8)*100/E8))</f>
        <v>1.1282598939183812</v>
      </c>
      <c r="Y8" s="243">
        <f>IF(F8=0, 0,(F8-O8 - F8/100 * L8)*100/F8)</f>
        <v>0.86789222814594269</v>
      </c>
      <c r="Z8" s="243">
        <f>(G8-Q8)*100/G8</f>
        <v>0.86789213891842054</v>
      </c>
      <c r="AA8" s="243">
        <f>(H8-S8)*100/H8</f>
        <v>0.43394614323642033</v>
      </c>
      <c r="AB8" s="243">
        <f>(I8-U8)*100/I8</f>
        <v>0.81243891173405458</v>
      </c>
    </row>
    <row r="9" spans="1:28" s="12" customFormat="1" ht="12.75" x14ac:dyDescent="0.25">
      <c r="A9" s="118" t="str">
        <f>[1]buget!$A$236</f>
        <v>activitate</v>
      </c>
      <c r="B9" s="119" t="str">
        <f>[1]buget!$B$236</f>
        <v>5.5.2.1</v>
      </c>
      <c r="C9" s="76" t="s">
        <v>145</v>
      </c>
      <c r="D9" s="39" t="s">
        <v>39</v>
      </c>
      <c r="E9" s="232">
        <f>'Obiectiv 2_malul_drept'!E9+'Obiectiv 2_malul_sting'!E9</f>
        <v>27840</v>
      </c>
      <c r="F9" s="232">
        <f>'Obiectiv 2_malul_drept'!F9+'Obiectiv 2_malul_sting'!F9</f>
        <v>28440</v>
      </c>
      <c r="G9" s="232">
        <f>'Obiectiv 2_malul_drept'!G9+'Obiectiv 2_malul_sting'!G9</f>
        <v>30323.49</v>
      </c>
      <c r="H9" s="232">
        <f>'Obiectiv 2_malul_drept'!H9+'Obiectiv 2_malul_sting'!H9</f>
        <v>31839.67</v>
      </c>
      <c r="I9" s="232">
        <f>'Obiectiv 2_malul_drept'!I9+'Obiectiv 2_malul_sting'!I9</f>
        <v>118443.16</v>
      </c>
      <c r="J9" s="19">
        <v>0</v>
      </c>
      <c r="K9" s="111">
        <f t="shared" ref="K9:K22" si="1">J9*100/E9</f>
        <v>0</v>
      </c>
      <c r="L9" s="111">
        <v>0</v>
      </c>
      <c r="M9" s="239">
        <f>'Obiectiv 2_malul_drept'!J9+'Obiectiv 2_malul_sting'!J9</f>
        <v>9744</v>
      </c>
      <c r="N9" s="208">
        <f t="shared" ref="N9:N39" si="2">IF(M9=0,0,M9*100/E9)</f>
        <v>35</v>
      </c>
      <c r="O9" s="239">
        <f>'Obiectiv 2_malul_drept'!L9+'Obiectiv 2_malul_sting'!L9</f>
        <v>14220</v>
      </c>
      <c r="P9" s="208">
        <f t="shared" ref="P9:P23" si="3">IF(O9=0,0,O9*100/F9)</f>
        <v>50</v>
      </c>
      <c r="Q9" s="239">
        <f>'Obiectiv 2_malul_drept'!N9+'Obiectiv 2_malul_sting'!N9</f>
        <v>15161.745000000001</v>
      </c>
      <c r="R9" s="208">
        <f t="shared" ref="R9:R23" si="4">IF(Q9=0,0,Q9*100/G9)</f>
        <v>50</v>
      </c>
      <c r="S9" s="239">
        <f>'Obiectiv 2_malul_drept'!P9+'Obiectiv 2_malul_sting'!P9</f>
        <v>23879.752499999999</v>
      </c>
      <c r="T9" s="208">
        <f t="shared" ref="T9:T23" si="5">IF(S9=0,0,S9*100/H9)</f>
        <v>75</v>
      </c>
      <c r="U9" s="20">
        <f t="shared" si="0"/>
        <v>63005.497499999998</v>
      </c>
      <c r="V9" s="208">
        <f t="shared" ref="V9:V23" si="6">IF(U9=0,0,U9*100/I9)</f>
        <v>53.194711708130718</v>
      </c>
      <c r="W9" s="274"/>
      <c r="X9" s="244">
        <f>IF(E9=0, 0,((E9-M9 - E9/100 * K9)*100/E9))</f>
        <v>65</v>
      </c>
      <c r="Y9" s="244">
        <f>IF(F9=0, 0,(F9-O9 - F9/100 * L9)*100/F9)</f>
        <v>50</v>
      </c>
      <c r="Z9" s="244">
        <f>IF(G9=0,0,(G9-Q9)*100/G9)</f>
        <v>50</v>
      </c>
      <c r="AA9" s="244">
        <f>IF(H9=0,0,(H9-S9)*100/H9)</f>
        <v>25</v>
      </c>
      <c r="AB9" s="244">
        <f>IF(I9=0,0,(I9-U9)*100/I9)</f>
        <v>46.805288291869289</v>
      </c>
    </row>
    <row r="10" spans="1:28" s="12" customFormat="1" ht="12.75" x14ac:dyDescent="0.25">
      <c r="A10" s="118" t="str">
        <f>[1]buget!$A$237</f>
        <v>activitate</v>
      </c>
      <c r="B10" s="119" t="str">
        <f>[1]buget!$B$237</f>
        <v>5.5.2.2</v>
      </c>
      <c r="C10" s="76" t="s">
        <v>146</v>
      </c>
      <c r="D10" s="39" t="s">
        <v>72</v>
      </c>
      <c r="E10" s="232">
        <f>'Obiectiv 2_malul_drept'!E10+'Obiectiv 2_malul_sting'!E10</f>
        <v>1576045.78</v>
      </c>
      <c r="F10" s="232">
        <f>'Obiectiv 2_malul_drept'!F10+'Obiectiv 2_malul_sting'!F10</f>
        <v>1610012.28</v>
      </c>
      <c r="G10" s="232">
        <f>'Obiectiv 2_malul_drept'!G10+'Obiectiv 2_malul_sting'!G10</f>
        <v>1716638.41</v>
      </c>
      <c r="H10" s="232">
        <f>'Obiectiv 2_malul_drept'!H10+'Obiectiv 2_malul_sting'!H10</f>
        <v>1802470.33</v>
      </c>
      <c r="I10" s="232">
        <f>'Obiectiv 2_malul_drept'!I10+'Obiectiv 2_malul_sting'!I10</f>
        <v>6705166.7999999998</v>
      </c>
      <c r="J10" s="19">
        <v>0</v>
      </c>
      <c r="K10" s="111">
        <f t="shared" si="1"/>
        <v>0</v>
      </c>
      <c r="L10" s="111">
        <v>0</v>
      </c>
      <c r="M10" s="239">
        <f>'Obiectiv 2_malul_drept'!J10+'Obiectiv 2_malul_sting'!J10</f>
        <v>1576045.78</v>
      </c>
      <c r="N10" s="208">
        <f t="shared" si="2"/>
        <v>100</v>
      </c>
      <c r="O10" s="239">
        <f>'Obiectiv 2_malul_drept'!L10+'Obiectiv 2_malul_sting'!L10</f>
        <v>1610012.28</v>
      </c>
      <c r="P10" s="208">
        <f t="shared" si="3"/>
        <v>100</v>
      </c>
      <c r="Q10" s="239">
        <f>'Obiectiv 2_malul_drept'!N10+'Obiectiv 2_malul_sting'!N10</f>
        <v>1716638.41</v>
      </c>
      <c r="R10" s="208">
        <f t="shared" si="4"/>
        <v>100</v>
      </c>
      <c r="S10" s="239">
        <f>'Obiectiv 2_malul_drept'!P10+'Obiectiv 2_malul_sting'!P10</f>
        <v>1802470.33</v>
      </c>
      <c r="T10" s="208">
        <f t="shared" si="5"/>
        <v>100</v>
      </c>
      <c r="U10" s="20">
        <f t="shared" si="0"/>
        <v>6705166.7999999998</v>
      </c>
      <c r="V10" s="208">
        <f t="shared" si="6"/>
        <v>100</v>
      </c>
      <c r="W10" s="274"/>
      <c r="X10" s="244">
        <f t="shared" ref="X10:X23" si="7">IF(E10=0, 0,((E10-M10 - E10/100 * K10)*100/E10))</f>
        <v>0</v>
      </c>
      <c r="Y10" s="244">
        <f t="shared" ref="Y10:Y23" si="8">IF(F10=0, 0,(F10-O10 - F10/100 * L10)*100/F10)</f>
        <v>0</v>
      </c>
      <c r="Z10" s="244">
        <f t="shared" ref="Z10:Z13" si="9">IF(G10=0,0,(G10-Q10)*100/G10)</f>
        <v>0</v>
      </c>
      <c r="AA10" s="244">
        <f t="shared" ref="AA10:AA13" si="10">IF(H10=0,0,(H10-S10)*100/H10)</f>
        <v>0</v>
      </c>
      <c r="AB10" s="244">
        <f t="shared" ref="AB10:AB13" si="11">IF(I10=0,0,(I10-U10)*100/I10)</f>
        <v>0</v>
      </c>
    </row>
    <row r="11" spans="1:28" s="15" customFormat="1" ht="30" customHeight="1" x14ac:dyDescent="0.2">
      <c r="A11" s="120"/>
      <c r="B11" s="121"/>
      <c r="C11" s="75" t="s">
        <v>150</v>
      </c>
      <c r="D11" s="84" t="s">
        <v>186</v>
      </c>
      <c r="E11" s="144">
        <f>'Obiectiv 2_malul_drept'!E11+'Obiectiv 2_malul_sting'!E11</f>
        <v>118552</v>
      </c>
      <c r="F11" s="144">
        <f>'Obiectiv 2_malul_drept'!F11+'Obiectiv 2_malul_sting'!F11</f>
        <v>121107</v>
      </c>
      <c r="G11" s="144">
        <f>'Obiectiv 2_malul_drept'!G11+'Obiectiv 2_malul_sting'!G11</f>
        <v>129127.54</v>
      </c>
      <c r="H11" s="144">
        <f>'Obiectiv 2_malul_drept'!H11+'Obiectiv 2_malul_sting'!H11</f>
        <v>129127.54</v>
      </c>
      <c r="I11" s="144">
        <f>'Obiectiv 2_malul_drept'!I11+'Obiectiv 2_malul_sting'!I11</f>
        <v>497914.07999999996</v>
      </c>
      <c r="J11" s="200">
        <f>[2]buget!$BQ$243</f>
        <v>118552</v>
      </c>
      <c r="K11" s="111">
        <f t="shared" si="1"/>
        <v>100</v>
      </c>
      <c r="L11" s="111">
        <v>0</v>
      </c>
      <c r="M11" s="239">
        <f>'Obiectiv 2_malul_drept'!J11+'Obiectiv 2_malul_sting'!J11</f>
        <v>0</v>
      </c>
      <c r="N11" s="208">
        <f t="shared" si="2"/>
        <v>0</v>
      </c>
      <c r="O11" s="239">
        <f>'Obiectiv 2_malul_drept'!L11+'Obiectiv 2_malul_sting'!L11</f>
        <v>12110.7</v>
      </c>
      <c r="P11" s="208">
        <f t="shared" si="3"/>
        <v>10</v>
      </c>
      <c r="Q11" s="239">
        <f>'Obiectiv 2_malul_drept'!N11+'Obiectiv 2_malul_sting'!N11</f>
        <v>19369.130999999998</v>
      </c>
      <c r="R11" s="208">
        <f t="shared" si="4"/>
        <v>15</v>
      </c>
      <c r="S11" s="239">
        <f>'Obiectiv 2_malul_drept'!P11+'Obiectiv 2_malul_sting'!P11</f>
        <v>25825.507999999998</v>
      </c>
      <c r="T11" s="208">
        <f t="shared" si="5"/>
        <v>20</v>
      </c>
      <c r="U11" s="11">
        <f t="shared" si="0"/>
        <v>57305.338999999993</v>
      </c>
      <c r="V11" s="208">
        <f t="shared" si="6"/>
        <v>11.50908184801683</v>
      </c>
      <c r="W11" s="201" t="s">
        <v>43</v>
      </c>
      <c r="X11" s="244">
        <f t="shared" si="7"/>
        <v>0</v>
      </c>
      <c r="Y11" s="244">
        <f t="shared" si="8"/>
        <v>90</v>
      </c>
      <c r="Z11" s="244">
        <f t="shared" si="9"/>
        <v>85</v>
      </c>
      <c r="AA11" s="244">
        <f t="shared" si="10"/>
        <v>80</v>
      </c>
      <c r="AB11" s="244">
        <f t="shared" si="11"/>
        <v>88.49091815198318</v>
      </c>
    </row>
    <row r="12" spans="1:28" s="15" customFormat="1" ht="30" customHeight="1" x14ac:dyDescent="0.2">
      <c r="A12" s="120" t="str">
        <f>[1]buget!$A$241</f>
        <v>activitate</v>
      </c>
      <c r="B12" s="122" t="str">
        <f>[1]buget!$B$241</f>
        <v>5.5.3.3</v>
      </c>
      <c r="C12" s="75" t="s">
        <v>151</v>
      </c>
      <c r="D12" s="84" t="s">
        <v>187</v>
      </c>
      <c r="E12" s="144">
        <f>'Obiectiv 2_malul_drept'!E12+'Obiectiv 2_malul_sting'!E12</f>
        <v>492262.01</v>
      </c>
      <c r="F12" s="144">
        <f>'Obiectiv 2_malul_drept'!F12+'Obiectiv 2_malul_sting'!F12</f>
        <v>501675.29056357773</v>
      </c>
      <c r="G12" s="144">
        <f>'Obiectiv 2_malul_drept'!G12+'Obiectiv 2_malul_sting'!G12</f>
        <v>531225.05690330791</v>
      </c>
      <c r="H12" s="144">
        <f>'Obiectiv 2_malul_drept'!H12+'Obiectiv 2_malul_sting'!H12</f>
        <v>555012.02610077965</v>
      </c>
      <c r="I12" s="144">
        <f>'Obiectiv 2_malul_drept'!I12+'Obiectiv 2_malul_sting'!I12</f>
        <v>2080174.3835676655</v>
      </c>
      <c r="J12" s="200">
        <f>E12</f>
        <v>492262.01</v>
      </c>
      <c r="K12" s="111">
        <f t="shared" si="1"/>
        <v>100</v>
      </c>
      <c r="L12" s="111">
        <v>0</v>
      </c>
      <c r="M12" s="239">
        <f>'Obiectiv 2_malul_drept'!J12+'Obiectiv 2_malul_sting'!J12</f>
        <v>0</v>
      </c>
      <c r="N12" s="208">
        <f t="shared" si="2"/>
        <v>0</v>
      </c>
      <c r="O12" s="239">
        <f>'Obiectiv 2_malul_drept'!L12+'Obiectiv 2_malul_sting'!L12</f>
        <v>66928.455950721996</v>
      </c>
      <c r="P12" s="208">
        <f t="shared" si="3"/>
        <v>13.34099111708993</v>
      </c>
      <c r="Q12" s="239">
        <f>'Obiectiv 2_malul_drept'!N12+'Obiectiv 2_malul_sting'!N12</f>
        <v>95147.894535575353</v>
      </c>
      <c r="R12" s="208">
        <f t="shared" si="4"/>
        <v>17.911032866225266</v>
      </c>
      <c r="S12" s="239">
        <f>'Obiectiv 2_malul_drept'!P12+'Obiectiv 2_malul_sting'!P12</f>
        <v>124881.61046883714</v>
      </c>
      <c r="T12" s="208">
        <f t="shared" si="5"/>
        <v>22.500703515595713</v>
      </c>
      <c r="U12" s="11">
        <f t="shared" si="0"/>
        <v>286957.96095513448</v>
      </c>
      <c r="V12" s="208">
        <f t="shared" si="6"/>
        <v>13.794899274885724</v>
      </c>
      <c r="W12" s="201" t="s">
        <v>128</v>
      </c>
      <c r="X12" s="244">
        <f t="shared" si="7"/>
        <v>0</v>
      </c>
      <c r="Y12" s="244">
        <f t="shared" si="8"/>
        <v>86.659008882910072</v>
      </c>
      <c r="Z12" s="244">
        <f t="shared" si="9"/>
        <v>82.08896713377473</v>
      </c>
      <c r="AA12" s="244">
        <f t="shared" si="10"/>
        <v>77.499296484404283</v>
      </c>
      <c r="AB12" s="244">
        <f t="shared" si="11"/>
        <v>86.205100725114278</v>
      </c>
    </row>
    <row r="13" spans="1:28" s="15" customFormat="1" ht="30" customHeight="1" x14ac:dyDescent="0.2">
      <c r="A13" s="120" t="str">
        <f>[1]buget!$A$244</f>
        <v>intervenție</v>
      </c>
      <c r="B13" s="122" t="str">
        <f>[1]buget!$B$244</f>
        <v>5.5.5</v>
      </c>
      <c r="C13" s="75" t="s">
        <v>152</v>
      </c>
      <c r="D13" s="84" t="s">
        <v>188</v>
      </c>
      <c r="E13" s="144">
        <f>'Obiectiv 2_malul_drept'!E13+'Obiectiv 2_malul_sting'!E13</f>
        <v>208800</v>
      </c>
      <c r="F13" s="144">
        <f>'Obiectiv 2_malul_drept'!F13+'Obiectiv 2_malul_sting'!F13</f>
        <v>213300</v>
      </c>
      <c r="G13" s="144">
        <f>'Obiectiv 2_malul_drept'!G13+'Obiectiv 2_malul_sting'!G13</f>
        <v>454852.4</v>
      </c>
      <c r="H13" s="144">
        <f>'Obiectiv 2_malul_drept'!H13+'Obiectiv 2_malul_sting'!H13</f>
        <v>238797.51</v>
      </c>
      <c r="I13" s="144">
        <f>'Obiectiv 2_malul_drept'!I13+'Obiectiv 2_malul_sting'!I13</f>
        <v>1115749.9099999999</v>
      </c>
      <c r="J13" s="11"/>
      <c r="K13" s="111">
        <f t="shared" si="1"/>
        <v>0</v>
      </c>
      <c r="L13" s="111">
        <v>0</v>
      </c>
      <c r="M13" s="239">
        <f>'Obiectiv 2_malul_drept'!J13+'Obiectiv 2_malul_sting'!J13</f>
        <v>0</v>
      </c>
      <c r="N13" s="208">
        <f t="shared" si="2"/>
        <v>0</v>
      </c>
      <c r="O13" s="239">
        <f>'Obiectiv 2_malul_drept'!L13+'Obiectiv 2_malul_sting'!L13</f>
        <v>0</v>
      </c>
      <c r="P13" s="208">
        <f t="shared" si="3"/>
        <v>0</v>
      </c>
      <c r="Q13" s="239">
        <f>'Obiectiv 2_malul_drept'!N13+'Obiectiv 2_malul_sting'!N13</f>
        <v>22742.62</v>
      </c>
      <c r="R13" s="208">
        <f t="shared" si="4"/>
        <v>5</v>
      </c>
      <c r="S13" s="239">
        <f>'Obiectiv 2_malul_drept'!P13+'Obiectiv 2_malul_sting'!P13</f>
        <v>35819.626500000006</v>
      </c>
      <c r="T13" s="208">
        <f t="shared" si="5"/>
        <v>15.000000000000002</v>
      </c>
      <c r="U13" s="11">
        <f t="shared" si="0"/>
        <v>58562.246500000008</v>
      </c>
      <c r="V13" s="208">
        <f t="shared" si="6"/>
        <v>5.2486893321819768</v>
      </c>
      <c r="W13" s="268" t="s">
        <v>128</v>
      </c>
      <c r="X13" s="244">
        <f t="shared" si="7"/>
        <v>100</v>
      </c>
      <c r="Y13" s="244">
        <f>IF(F13=0, 0,(F13-O13 - F13/100 * L13)*100/F13)</f>
        <v>100</v>
      </c>
      <c r="Z13" s="244">
        <f t="shared" si="9"/>
        <v>95</v>
      </c>
      <c r="AA13" s="244">
        <f t="shared" si="10"/>
        <v>85</v>
      </c>
      <c r="AB13" s="244">
        <f t="shared" si="11"/>
        <v>94.751310667818018</v>
      </c>
    </row>
    <row r="14" spans="1:28" s="14" customFormat="1" ht="12.75" x14ac:dyDescent="0.2">
      <c r="A14" s="123" t="str">
        <f>[1]buget!$A$246</f>
        <v>activitate</v>
      </c>
      <c r="B14" s="124" t="str">
        <f>[1]buget!$B$246</f>
        <v>5.5.5.2</v>
      </c>
      <c r="C14" s="76" t="s">
        <v>366</v>
      </c>
      <c r="D14" s="85" t="s">
        <v>13</v>
      </c>
      <c r="E14" s="232">
        <f>'Obiectiv 2_malul_drept'!E14+'Obiectiv 2_malul_sting'!E14</f>
        <v>0</v>
      </c>
      <c r="F14" s="232">
        <f>'Obiectiv 2_malul_drept'!F14+'Obiectiv 2_malul_sting'!F14</f>
        <v>0</v>
      </c>
      <c r="G14" s="232">
        <f>'Obiectiv 2_malul_drept'!G14+'Obiectiv 2_malul_sting'!G14</f>
        <v>227426.2</v>
      </c>
      <c r="H14" s="232">
        <f>'Obiectiv 2_malul_drept'!H14+'Obiectiv 2_malul_sting'!H14</f>
        <v>0</v>
      </c>
      <c r="I14" s="232">
        <f>'Obiectiv 2_malul_drept'!I14+'Obiectiv 2_malul_sting'!I14</f>
        <v>227426.2</v>
      </c>
      <c r="J14" s="19">
        <f>[2]buget!$BQ$246</f>
        <v>0</v>
      </c>
      <c r="K14" s="111">
        <v>0</v>
      </c>
      <c r="L14" s="111">
        <v>0</v>
      </c>
      <c r="M14" s="239">
        <f>'Obiectiv 2_malul_drept'!J14+'Obiectiv 2_malul_sting'!J14</f>
        <v>0</v>
      </c>
      <c r="N14" s="208">
        <f t="shared" si="2"/>
        <v>0</v>
      </c>
      <c r="O14" s="239">
        <f>'Obiectiv 2_malul_drept'!L14+'Obiectiv 2_malul_sting'!L14</f>
        <v>0</v>
      </c>
      <c r="P14" s="208">
        <f t="shared" si="3"/>
        <v>0</v>
      </c>
      <c r="Q14" s="239">
        <f>'Obiectiv 2_malul_drept'!N14+'Obiectiv 2_malul_sting'!N14</f>
        <v>0</v>
      </c>
      <c r="R14" s="208">
        <f t="shared" si="4"/>
        <v>0</v>
      </c>
      <c r="S14" s="239">
        <f>'Obiectiv 2_malul_drept'!P14+'Obiectiv 2_malul_sting'!P14</f>
        <v>0</v>
      </c>
      <c r="T14" s="208">
        <f t="shared" si="5"/>
        <v>0</v>
      </c>
      <c r="U14" s="20">
        <f t="shared" si="0"/>
        <v>0</v>
      </c>
      <c r="V14" s="208">
        <f t="shared" si="6"/>
        <v>0</v>
      </c>
      <c r="W14" s="268"/>
      <c r="X14" s="244">
        <f t="shared" si="7"/>
        <v>0</v>
      </c>
      <c r="Y14" s="244">
        <f>IF(F14=0, 0,(F14-O14 - F14/100 * L14)*100/F14)</f>
        <v>0</v>
      </c>
      <c r="Z14" s="244">
        <f t="shared" ref="Z14:Z19" si="12">IF(G14=0,0,(G14-Q14)*100/G14)</f>
        <v>100</v>
      </c>
      <c r="AA14" s="244">
        <f t="shared" ref="AA14:AA19" si="13">IF(H14=0,0,(H14-S14)*100/H14)</f>
        <v>0</v>
      </c>
      <c r="AB14" s="244">
        <f t="shared" ref="AB14:AB19" si="14">IF(I14=0,0,(I14-U14)*100/I14)</f>
        <v>100</v>
      </c>
    </row>
    <row r="15" spans="1:28" s="14" customFormat="1" ht="12.75" x14ac:dyDescent="0.2">
      <c r="A15" s="123" t="str">
        <f>[1]buget!$A$247</f>
        <v>activitate</v>
      </c>
      <c r="B15" s="124" t="str">
        <f>[1]buget!$B$247</f>
        <v>5.5.5.3</v>
      </c>
      <c r="C15" s="76" t="s">
        <v>367</v>
      </c>
      <c r="D15" s="85" t="s">
        <v>14</v>
      </c>
      <c r="E15" s="232">
        <f>'Obiectiv 2_malul_drept'!E15+'Obiectiv 2_malul_sting'!E15</f>
        <v>208800</v>
      </c>
      <c r="F15" s="232">
        <f>'Obiectiv 2_malul_drept'!F15+'Obiectiv 2_malul_sting'!F15</f>
        <v>213300</v>
      </c>
      <c r="G15" s="232">
        <f>'Obiectiv 2_malul_drept'!G15+'Obiectiv 2_malul_sting'!G15</f>
        <v>227426.2</v>
      </c>
      <c r="H15" s="232">
        <f>'Obiectiv 2_malul_drept'!H15+'Obiectiv 2_malul_sting'!H15</f>
        <v>238797.51</v>
      </c>
      <c r="I15" s="232">
        <f>'Obiectiv 2_malul_drept'!I15+'Obiectiv 2_malul_sting'!I15</f>
        <v>888323.71</v>
      </c>
      <c r="J15" s="19">
        <f>[2]buget!$BQ$247</f>
        <v>208800</v>
      </c>
      <c r="K15" s="111">
        <f t="shared" si="1"/>
        <v>100</v>
      </c>
      <c r="L15" s="111">
        <v>0</v>
      </c>
      <c r="M15" s="239">
        <f>'Obiectiv 2_malul_drept'!J15+'Obiectiv 2_malul_sting'!J15</f>
        <v>0</v>
      </c>
      <c r="N15" s="208">
        <f t="shared" si="2"/>
        <v>0</v>
      </c>
      <c r="O15" s="239">
        <f>'Obiectiv 2_malul_drept'!L15+'Obiectiv 2_malul_sting'!L15</f>
        <v>0</v>
      </c>
      <c r="P15" s="208">
        <f t="shared" si="3"/>
        <v>0</v>
      </c>
      <c r="Q15" s="239">
        <f>'Obiectiv 2_malul_drept'!N15+'Obiectiv 2_malul_sting'!N15</f>
        <v>22742.62</v>
      </c>
      <c r="R15" s="208">
        <f t="shared" si="4"/>
        <v>10</v>
      </c>
      <c r="S15" s="239">
        <f>'Obiectiv 2_malul_drept'!P15+'Obiectiv 2_malul_sting'!P15</f>
        <v>35819.626500000006</v>
      </c>
      <c r="T15" s="208">
        <f t="shared" si="5"/>
        <v>15.000000000000002</v>
      </c>
      <c r="U15" s="20">
        <f t="shared" si="0"/>
        <v>58562.246500000008</v>
      </c>
      <c r="V15" s="208">
        <f t="shared" si="6"/>
        <v>6.5924443804387485</v>
      </c>
      <c r="W15" s="268"/>
      <c r="X15" s="244">
        <f t="shared" si="7"/>
        <v>0</v>
      </c>
      <c r="Y15" s="244">
        <f t="shared" si="8"/>
        <v>100</v>
      </c>
      <c r="Z15" s="244">
        <f t="shared" si="12"/>
        <v>90</v>
      </c>
      <c r="AA15" s="244">
        <f t="shared" si="13"/>
        <v>85</v>
      </c>
      <c r="AB15" s="244">
        <f t="shared" si="14"/>
        <v>93.407555619561251</v>
      </c>
    </row>
    <row r="16" spans="1:28" s="101" customFormat="1" ht="12.75" x14ac:dyDescent="0.2">
      <c r="A16" s="125" t="str">
        <f>[1]buget!$A$322</f>
        <v>activitate</v>
      </c>
      <c r="B16" s="126" t="str">
        <f>[1]buget!$B$322</f>
        <v>7.5.3.4</v>
      </c>
      <c r="C16" s="76" t="s">
        <v>368</v>
      </c>
      <c r="D16" s="100" t="s">
        <v>67</v>
      </c>
      <c r="E16" s="232">
        <f>'Obiectiv 2_malul_drept'!E16+'Obiectiv 2_malul_sting'!E16</f>
        <v>464000</v>
      </c>
      <c r="F16" s="232">
        <f>'Obiectiv 2_malul_drept'!F16+'Obiectiv 2_malul_sting'!F16</f>
        <v>0</v>
      </c>
      <c r="G16" s="232">
        <f>'Obiectiv 2_malul_drept'!G16+'Obiectiv 2_malul_sting'!G16</f>
        <v>0</v>
      </c>
      <c r="H16" s="232">
        <f>'Obiectiv 2_malul_drept'!H16+'Obiectiv 2_malul_sting'!H16</f>
        <v>0</v>
      </c>
      <c r="I16" s="232">
        <f>'Obiectiv 2_malul_drept'!I16+'Obiectiv 2_malul_sting'!I16</f>
        <v>464000</v>
      </c>
      <c r="J16" s="70">
        <v>0</v>
      </c>
      <c r="K16" s="111">
        <f t="shared" si="1"/>
        <v>0</v>
      </c>
      <c r="L16" s="111">
        <v>0</v>
      </c>
      <c r="M16" s="239">
        <f>'Obiectiv 2_malul_drept'!J16+'Obiectiv 2_malul_sting'!J16</f>
        <v>0</v>
      </c>
      <c r="N16" s="208">
        <f t="shared" si="2"/>
        <v>0</v>
      </c>
      <c r="O16" s="239">
        <f>'Obiectiv 2_malul_drept'!L16+'Obiectiv 2_malul_sting'!L16</f>
        <v>0</v>
      </c>
      <c r="P16" s="208">
        <f t="shared" si="3"/>
        <v>0</v>
      </c>
      <c r="Q16" s="239">
        <f>'Obiectiv 2_malul_drept'!N16+'Obiectiv 2_malul_sting'!N16</f>
        <v>0</v>
      </c>
      <c r="R16" s="208">
        <f t="shared" si="4"/>
        <v>0</v>
      </c>
      <c r="S16" s="239">
        <f>'Obiectiv 2_malul_drept'!P16+'Obiectiv 2_malul_sting'!P16</f>
        <v>0</v>
      </c>
      <c r="T16" s="208">
        <f t="shared" si="5"/>
        <v>0</v>
      </c>
      <c r="U16" s="71">
        <f t="shared" si="0"/>
        <v>0</v>
      </c>
      <c r="V16" s="208">
        <f t="shared" si="6"/>
        <v>0</v>
      </c>
      <c r="W16" s="268"/>
      <c r="X16" s="244">
        <f t="shared" si="7"/>
        <v>100</v>
      </c>
      <c r="Y16" s="244">
        <f t="shared" si="8"/>
        <v>0</v>
      </c>
      <c r="Z16" s="244">
        <f t="shared" si="12"/>
        <v>0</v>
      </c>
      <c r="AA16" s="244">
        <f t="shared" si="13"/>
        <v>0</v>
      </c>
      <c r="AB16" s="244">
        <f t="shared" si="14"/>
        <v>100</v>
      </c>
    </row>
    <row r="17" spans="1:28" s="101" customFormat="1" ht="12.75" x14ac:dyDescent="0.2">
      <c r="A17" s="125" t="str">
        <f>[1]buget!$A$323</f>
        <v>activitate</v>
      </c>
      <c r="B17" s="124" t="str">
        <f>[1]buget!$B$323</f>
        <v>7.5.3.5</v>
      </c>
      <c r="C17" s="76" t="s">
        <v>369</v>
      </c>
      <c r="D17" s="100" t="s">
        <v>68</v>
      </c>
      <c r="E17" s="232">
        <f>'Obiectiv 2_malul_drept'!E17+'Obiectiv 2_malul_sting'!E17</f>
        <v>46400</v>
      </c>
      <c r="F17" s="232">
        <f>'Obiectiv 2_malul_drept'!F17+'Obiectiv 2_malul_sting'!F17</f>
        <v>47400</v>
      </c>
      <c r="G17" s="232">
        <f>'Obiectiv 2_malul_drept'!G17+'Obiectiv 2_malul_sting'!G17</f>
        <v>50539.155130799998</v>
      </c>
      <c r="H17" s="232">
        <f>'Obiectiv 2_malul_drept'!H17+'Obiectiv 2_malul_sting'!H17</f>
        <v>53066.112887339994</v>
      </c>
      <c r="I17" s="232">
        <f>'Obiectiv 2_malul_drept'!I17+'Obiectiv 2_malul_sting'!I17</f>
        <v>197405.26801813999</v>
      </c>
      <c r="J17" s="70">
        <v>0</v>
      </c>
      <c r="K17" s="111">
        <f t="shared" si="1"/>
        <v>0</v>
      </c>
      <c r="L17" s="111">
        <v>0</v>
      </c>
      <c r="M17" s="239">
        <f>'Obiectiv 2_malul_drept'!J17+'Obiectiv 2_malul_sting'!J17</f>
        <v>0</v>
      </c>
      <c r="N17" s="208">
        <f t="shared" si="2"/>
        <v>0</v>
      </c>
      <c r="O17" s="239">
        <f>'Obiectiv 2_malul_drept'!L17+'Obiectiv 2_malul_sting'!L17</f>
        <v>0</v>
      </c>
      <c r="P17" s="208">
        <f t="shared" si="3"/>
        <v>0</v>
      </c>
      <c r="Q17" s="239">
        <f>'Obiectiv 2_malul_drept'!N17+'Obiectiv 2_malul_sting'!N17</f>
        <v>0</v>
      </c>
      <c r="R17" s="208">
        <f t="shared" si="4"/>
        <v>0</v>
      </c>
      <c r="S17" s="239">
        <f>'Obiectiv 2_malul_drept'!P17+'Obiectiv 2_malul_sting'!P17</f>
        <v>0</v>
      </c>
      <c r="T17" s="208">
        <f t="shared" si="5"/>
        <v>0</v>
      </c>
      <c r="U17" s="71">
        <f t="shared" si="0"/>
        <v>0</v>
      </c>
      <c r="V17" s="208">
        <f t="shared" si="6"/>
        <v>0</v>
      </c>
      <c r="W17" s="268"/>
      <c r="X17" s="244">
        <f t="shared" si="7"/>
        <v>100</v>
      </c>
      <c r="Y17" s="244">
        <f t="shared" si="8"/>
        <v>100</v>
      </c>
      <c r="Z17" s="244">
        <f t="shared" si="12"/>
        <v>100</v>
      </c>
      <c r="AA17" s="244">
        <f t="shared" si="13"/>
        <v>100</v>
      </c>
      <c r="AB17" s="244">
        <f t="shared" si="14"/>
        <v>99.999999999999986</v>
      </c>
    </row>
    <row r="18" spans="1:28" s="101" customFormat="1" ht="12.75" x14ac:dyDescent="0.2">
      <c r="A18" s="125" t="str">
        <f>[1]buget!$A$324</f>
        <v>activitate</v>
      </c>
      <c r="B18" s="124" t="str">
        <f>[1]buget!$B$324</f>
        <v>7.5.3.6</v>
      </c>
      <c r="C18" s="76" t="s">
        <v>370</v>
      </c>
      <c r="D18" s="100" t="s">
        <v>69</v>
      </c>
      <c r="E18" s="232">
        <f>'Obiectiv 2_malul_drept'!E18+'Obiectiv 2_malul_sting'!E18</f>
        <v>580000</v>
      </c>
      <c r="F18" s="232">
        <f>'Obiectiv 2_malul_drept'!F18+'Obiectiv 2_malul_sting'!F18</f>
        <v>296250</v>
      </c>
      <c r="G18" s="232">
        <f>'Obiectiv 2_malul_drept'!G18+'Obiectiv 2_malul_sting'!G18</f>
        <v>63173.943913499999</v>
      </c>
      <c r="H18" s="232">
        <f>'Obiectiv 2_malul_drept'!H18+'Obiectiv 2_malul_sting'!H18</f>
        <v>66332.641109174991</v>
      </c>
      <c r="I18" s="232">
        <f>'Obiectiv 2_malul_drept'!I18+'Obiectiv 2_malul_sting'!I18</f>
        <v>1005756.5850226749</v>
      </c>
      <c r="J18" s="70">
        <v>0</v>
      </c>
      <c r="K18" s="111">
        <f t="shared" si="1"/>
        <v>0</v>
      </c>
      <c r="L18" s="111">
        <v>0</v>
      </c>
      <c r="M18" s="239">
        <f>'Obiectiv 2_malul_drept'!J18+'Obiectiv 2_malul_sting'!J18</f>
        <v>0</v>
      </c>
      <c r="N18" s="208">
        <f t="shared" si="2"/>
        <v>0</v>
      </c>
      <c r="O18" s="239">
        <f>'Obiectiv 2_malul_drept'!L18+'Obiectiv 2_malul_sting'!L18</f>
        <v>0</v>
      </c>
      <c r="P18" s="208">
        <f t="shared" si="3"/>
        <v>0</v>
      </c>
      <c r="Q18" s="239">
        <f>'Obiectiv 2_malul_drept'!N18+'Obiectiv 2_malul_sting'!N18</f>
        <v>0</v>
      </c>
      <c r="R18" s="208">
        <f t="shared" si="4"/>
        <v>0</v>
      </c>
      <c r="S18" s="239">
        <f>'Obiectiv 2_malul_drept'!P18+'Obiectiv 2_malul_sting'!P18</f>
        <v>0</v>
      </c>
      <c r="T18" s="208">
        <f t="shared" si="5"/>
        <v>0</v>
      </c>
      <c r="U18" s="71">
        <f t="shared" si="0"/>
        <v>0</v>
      </c>
      <c r="V18" s="208">
        <f t="shared" si="6"/>
        <v>0</v>
      </c>
      <c r="W18" s="268"/>
      <c r="X18" s="244">
        <f t="shared" si="7"/>
        <v>100</v>
      </c>
      <c r="Y18" s="244">
        <f t="shared" si="8"/>
        <v>100</v>
      </c>
      <c r="Z18" s="244">
        <f t="shared" si="12"/>
        <v>100</v>
      </c>
      <c r="AA18" s="244">
        <f t="shared" si="13"/>
        <v>100</v>
      </c>
      <c r="AB18" s="244">
        <f t="shared" si="14"/>
        <v>99.999999999999986</v>
      </c>
    </row>
    <row r="19" spans="1:28" s="15" customFormat="1" ht="25.5" x14ac:dyDescent="0.2">
      <c r="A19" s="127" t="str">
        <f>[1]buget!$A$193</f>
        <v>intervenție</v>
      </c>
      <c r="B19" s="122" t="str">
        <f>[1]buget!$B$193</f>
        <v>5.2.3</v>
      </c>
      <c r="C19" s="75" t="s">
        <v>153</v>
      </c>
      <c r="D19" s="86" t="s">
        <v>189</v>
      </c>
      <c r="E19" s="144">
        <f>'Obiectiv 2_malul_drept'!E19+'Obiectiv 2_malul_sting'!E19</f>
        <v>87464</v>
      </c>
      <c r="F19" s="144">
        <f>'Obiectiv 2_malul_drept'!F19+'Obiectiv 2_malul_sting'!F19</f>
        <v>89064</v>
      </c>
      <c r="G19" s="144">
        <f>'Obiectiv 2_malul_drept'!G19+'Obiectiv 2_malul_sting'!G19</f>
        <v>94086.65039787798</v>
      </c>
      <c r="H19" s="144">
        <f>'Obiectiv 2_malul_drept'!H19+'Obiectiv 2_malul_sting'!H19</f>
        <v>98129.778249336872</v>
      </c>
      <c r="I19" s="144">
        <f>'Obiectiv 2_malul_drept'!I19+'Obiectiv 2_malul_sting'!I19</f>
        <v>368744.42864721484</v>
      </c>
      <c r="J19" s="200">
        <f>[2]buget!$BQ$194</f>
        <v>37120</v>
      </c>
      <c r="K19" s="111">
        <f t="shared" si="1"/>
        <v>42.440318302387269</v>
      </c>
      <c r="L19" s="111">
        <v>0</v>
      </c>
      <c r="M19" s="239">
        <f>'Obiectiv 2_malul_drept'!J19+'Obiectiv 2_malul_sting'!J19</f>
        <v>12855.119999999999</v>
      </c>
      <c r="N19" s="208">
        <f t="shared" si="2"/>
        <v>14.697612732095491</v>
      </c>
      <c r="O19" s="239">
        <f>'Obiectiv 2_malul_drept'!L19+'Obiectiv 2_malul_sting'!L19</f>
        <v>16887.12</v>
      </c>
      <c r="P19" s="208">
        <f t="shared" si="3"/>
        <v>18.960657504715709</v>
      </c>
      <c r="Q19" s="239">
        <f>'Obiectiv 2_malul_drept'!N19+'Obiectiv 2_malul_sting'!N19</f>
        <v>21934.782599469494</v>
      </c>
      <c r="R19" s="208">
        <f t="shared" si="4"/>
        <v>23.313384530866674</v>
      </c>
      <c r="S19" s="239">
        <f>'Obiectiv 2_malul_drept'!P19+'Obiectiv 2_malul_sting'!P19</f>
        <v>31436.142387267904</v>
      </c>
      <c r="T19" s="208">
        <f t="shared" si="5"/>
        <v>32.035273031385188</v>
      </c>
      <c r="U19" s="11">
        <f t="shared" si="0"/>
        <v>83113.164986737393</v>
      </c>
      <c r="V19" s="208">
        <f t="shared" si="6"/>
        <v>22.539503930038606</v>
      </c>
      <c r="W19" s="201" t="s">
        <v>128</v>
      </c>
      <c r="X19" s="244">
        <f t="shared" si="7"/>
        <v>42.862068965517246</v>
      </c>
      <c r="Y19" s="244">
        <f t="shared" si="8"/>
        <v>81.039342495284288</v>
      </c>
      <c r="Z19" s="244">
        <f t="shared" si="12"/>
        <v>76.686615469133329</v>
      </c>
      <c r="AA19" s="244">
        <f t="shared" si="13"/>
        <v>67.964726968614812</v>
      </c>
      <c r="AB19" s="244">
        <f t="shared" si="14"/>
        <v>77.460496069961408</v>
      </c>
    </row>
    <row r="20" spans="1:28" s="15" customFormat="1" ht="30" customHeight="1" x14ac:dyDescent="0.2">
      <c r="A20" s="127" t="str">
        <f>[1]buget!$A$195</f>
        <v>intervenție</v>
      </c>
      <c r="B20" s="122" t="str">
        <f>[1]buget!$B$195</f>
        <v>5.2.4</v>
      </c>
      <c r="C20" s="75" t="s">
        <v>154</v>
      </c>
      <c r="D20" s="86" t="s">
        <v>190</v>
      </c>
      <c r="E20" s="144">
        <f>'Obiectiv 2_malul_drept'!E20+'Obiectiv 2_malul_sting'!E20</f>
        <v>747597.69</v>
      </c>
      <c r="F20" s="144">
        <f>'Obiectiv 2_malul_drept'!F20+'Obiectiv 2_malul_sting'!F20</f>
        <v>743658.17999999993</v>
      </c>
      <c r="G20" s="144">
        <f>'Obiectiv 2_malul_drept'!G20+'Obiectiv 2_malul_sting'!G20</f>
        <v>794356.44804054429</v>
      </c>
      <c r="H20" s="144">
        <f>'Obiectiv 2_malul_drept'!H20+'Obiectiv 2_malul_sting'!H20</f>
        <v>832992.01594257145</v>
      </c>
      <c r="I20" s="144">
        <f>'Obiectiv 2_malul_drept'!I20+'Obiectiv 2_malul_sting'!I20</f>
        <v>3118604.3339831159</v>
      </c>
      <c r="J20" s="11">
        <f>[2]buget!$BQ$197+[2]buget!$BQ$198</f>
        <v>747597.69</v>
      </c>
      <c r="K20" s="111">
        <f t="shared" si="1"/>
        <v>100.00000000000001</v>
      </c>
      <c r="L20" s="111">
        <v>0</v>
      </c>
      <c r="M20" s="239">
        <f>'Obiectiv 2_malul_drept'!J20+'Obiectiv 2_malul_sting'!J20</f>
        <v>0</v>
      </c>
      <c r="N20" s="208">
        <f t="shared" si="2"/>
        <v>0</v>
      </c>
      <c r="O20" s="239">
        <f>'Obiectiv 2_malul_drept'!L20+'Obiectiv 2_malul_sting'!L20</f>
        <v>70110.182000000001</v>
      </c>
      <c r="P20" s="208">
        <f t="shared" si="3"/>
        <v>9.427742998806254</v>
      </c>
      <c r="Q20" s="239">
        <f>'Obiectiv 2_malul_drept'!N20+'Obiectiv 2_malul_sting'!N20</f>
        <v>110061.88120608166</v>
      </c>
      <c r="R20" s="208">
        <f t="shared" si="4"/>
        <v>13.855477786776152</v>
      </c>
      <c r="S20" s="239">
        <f>'Obiectiv 2_malul_drept'!P20+'Obiectiv 2_malul_sting'!P20</f>
        <v>152297.80818851426</v>
      </c>
      <c r="T20" s="208">
        <f t="shared" si="5"/>
        <v>18.283225441984793</v>
      </c>
      <c r="U20" s="11">
        <f t="shared" si="0"/>
        <v>332469.87139459595</v>
      </c>
      <c r="V20" s="208">
        <f t="shared" si="6"/>
        <v>10.660854529435023</v>
      </c>
      <c r="W20" s="268" t="s">
        <v>128</v>
      </c>
      <c r="X20" s="244">
        <f t="shared" si="7"/>
        <v>-1.5571921019035628E-14</v>
      </c>
      <c r="Y20" s="244">
        <f t="shared" si="8"/>
        <v>90.572257001193748</v>
      </c>
      <c r="Z20" s="244">
        <f t="shared" ref="Z20:Z23" si="15">IF(G20=0,0,(G20-Q20)*100/G20)</f>
        <v>86.144522213223837</v>
      </c>
      <c r="AA20" s="244">
        <f t="shared" ref="AA20:AA23" si="16">IF(H20=0,0,(H20-S20)*100/H20)</f>
        <v>81.716774558015203</v>
      </c>
      <c r="AB20" s="244">
        <f t="shared" ref="AB20:AB23" si="17">IF(I20=0,0,(I20-U20)*100/I20)</f>
        <v>89.339145470564986</v>
      </c>
    </row>
    <row r="21" spans="1:28" s="14" customFormat="1" ht="12.75" x14ac:dyDescent="0.2">
      <c r="A21" s="125" t="str">
        <f>[1]buget!$A$197</f>
        <v>activitate</v>
      </c>
      <c r="B21" s="124" t="str">
        <f>[1]buget!$B$197</f>
        <v>5.2.4.2</v>
      </c>
      <c r="C21" s="76" t="s">
        <v>182</v>
      </c>
      <c r="D21" s="85" t="s">
        <v>55</v>
      </c>
      <c r="E21" s="232">
        <f>'Obiectiv 2_malul_drept'!E21+'Obiectiv 2_malul_sting'!E21</f>
        <v>588867.48</v>
      </c>
      <c r="F21" s="232">
        <f>'Obiectiv 2_malul_drept'!F21+'Obiectiv 2_malul_sting'!F21</f>
        <v>585441.66</v>
      </c>
      <c r="G21" s="232">
        <f>'Obiectiv 2_malul_drept'!G21+'Obiectiv 2_malul_sting'!G21</f>
        <v>625352.43804054428</v>
      </c>
      <c r="H21" s="232">
        <f>'Obiectiv 2_malul_drept'!H21+'Obiectiv 2_malul_sting'!H21</f>
        <v>655768.96594257141</v>
      </c>
      <c r="I21" s="232">
        <f>'Obiectiv 2_malul_drept'!I21+'Obiectiv 2_malul_sting'!I21</f>
        <v>2455430.5439831158</v>
      </c>
      <c r="J21" s="19">
        <f>[2]buget!$BQ$197</f>
        <v>588867.48</v>
      </c>
      <c r="K21" s="111">
        <f t="shared" si="1"/>
        <v>100</v>
      </c>
      <c r="L21" s="111">
        <v>0</v>
      </c>
      <c r="M21" s="239">
        <f>'Obiectiv 2_malul_drept'!J21+'Obiectiv 2_malul_sting'!J21</f>
        <v>0</v>
      </c>
      <c r="N21" s="208">
        <f t="shared" si="2"/>
        <v>0</v>
      </c>
      <c r="O21" s="239">
        <f>'Obiectiv 2_malul_drept'!L21+'Obiectiv 2_malul_sting'!L21</f>
        <v>56615.47</v>
      </c>
      <c r="P21" s="208">
        <f t="shared" si="3"/>
        <v>9.6705570970128765</v>
      </c>
      <c r="Q21" s="239">
        <f>'Obiectiv 2_malul_drept'!N21+'Obiectiv 2_malul_sting'!N21</f>
        <v>89682.469706081654</v>
      </c>
      <c r="R21" s="208">
        <f t="shared" si="4"/>
        <v>14.341108189661709</v>
      </c>
      <c r="S21" s="239">
        <f>'Obiectiv 2_malul_drept'!P21+'Obiectiv 2_malul_sting'!P21</f>
        <v>124672.62318851426</v>
      </c>
      <c r="T21" s="208">
        <f t="shared" si="5"/>
        <v>19.011668691780148</v>
      </c>
      <c r="U21" s="20">
        <f t="shared" si="0"/>
        <v>270970.5628945959</v>
      </c>
      <c r="V21" s="208">
        <f t="shared" si="6"/>
        <v>11.035562115922721</v>
      </c>
      <c r="W21" s="268"/>
      <c r="X21" s="244">
        <f t="shared" si="7"/>
        <v>0</v>
      </c>
      <c r="Y21" s="244">
        <f t="shared" si="8"/>
        <v>90.329442902987125</v>
      </c>
      <c r="Z21" s="244">
        <f t="shared" si="15"/>
        <v>85.658891810338289</v>
      </c>
      <c r="AA21" s="244">
        <f t="shared" si="16"/>
        <v>80.988331308219855</v>
      </c>
      <c r="AB21" s="244">
        <f t="shared" si="17"/>
        <v>88.964437884077284</v>
      </c>
    </row>
    <row r="22" spans="1:28" s="14" customFormat="1" ht="12.75" x14ac:dyDescent="0.2">
      <c r="A22" s="125" t="str">
        <f>[1]buget!$A$198</f>
        <v>activitate</v>
      </c>
      <c r="B22" s="124" t="str">
        <f>[1]buget!$B$198</f>
        <v>5.2.4.3</v>
      </c>
      <c r="C22" s="76" t="s">
        <v>183</v>
      </c>
      <c r="D22" s="85" t="s">
        <v>54</v>
      </c>
      <c r="E22" s="232">
        <f>'Obiectiv 2_malul_drept'!E22+'Obiectiv 2_malul_sting'!E22</f>
        <v>158730.21</v>
      </c>
      <c r="F22" s="232">
        <f>'Obiectiv 2_malul_drept'!F22+'Obiectiv 2_malul_sting'!F22</f>
        <v>158216.51999999996</v>
      </c>
      <c r="G22" s="232">
        <f>'Obiectiv 2_malul_drept'!G22+'Obiectiv 2_malul_sting'!G22</f>
        <v>169004.01000000004</v>
      </c>
      <c r="H22" s="232">
        <f>'Obiectiv 2_malul_drept'!H22+'Obiectiv 2_malul_sting'!H22</f>
        <v>177223.05000000005</v>
      </c>
      <c r="I22" s="232">
        <f>'Obiectiv 2_malul_drept'!I22+'Obiectiv 2_malul_sting'!I22</f>
        <v>663173.79</v>
      </c>
      <c r="J22" s="19">
        <f>[2]buget!$BQ$198</f>
        <v>158730.21</v>
      </c>
      <c r="K22" s="111">
        <f t="shared" si="1"/>
        <v>100</v>
      </c>
      <c r="L22" s="111">
        <v>0</v>
      </c>
      <c r="M22" s="239">
        <f>'Obiectiv 2_malul_drept'!J22+'Obiectiv 2_malul_sting'!J22</f>
        <v>0</v>
      </c>
      <c r="N22" s="208">
        <f t="shared" si="2"/>
        <v>0</v>
      </c>
      <c r="O22" s="239">
        <f>'Obiectiv 2_malul_drept'!L22+'Obiectiv 2_malul_sting'!L22</f>
        <v>13494.711999999998</v>
      </c>
      <c r="P22" s="208">
        <f t="shared" si="3"/>
        <v>8.5292686250462353</v>
      </c>
      <c r="Q22" s="239">
        <f>'Obiectiv 2_malul_drept'!N22+'Obiectiv 2_malul_sting'!N22</f>
        <v>20379.411500000006</v>
      </c>
      <c r="R22" s="208">
        <f t="shared" si="4"/>
        <v>12.058537250092469</v>
      </c>
      <c r="S22" s="239">
        <f>'Obiectiv 2_malul_drept'!P22+'Obiectiv 2_malul_sting'!P22</f>
        <v>27625.185000000005</v>
      </c>
      <c r="T22" s="208">
        <f t="shared" si="5"/>
        <v>15.587805875138701</v>
      </c>
      <c r="U22" s="20">
        <f t="shared" si="0"/>
        <v>61499.308500000006</v>
      </c>
      <c r="V22" s="208">
        <f t="shared" si="6"/>
        <v>9.2734829734450148</v>
      </c>
      <c r="W22" s="268"/>
      <c r="X22" s="244">
        <f t="shared" si="7"/>
        <v>0</v>
      </c>
      <c r="Y22" s="244">
        <f t="shared" si="8"/>
        <v>91.470731374953772</v>
      </c>
      <c r="Z22" s="244">
        <f t="shared" si="15"/>
        <v>87.941462749907515</v>
      </c>
      <c r="AA22" s="244">
        <f t="shared" si="16"/>
        <v>84.412194124861301</v>
      </c>
      <c r="AB22" s="244">
        <f t="shared" si="17"/>
        <v>90.726517026554973</v>
      </c>
    </row>
    <row r="23" spans="1:28" s="15" customFormat="1" ht="12.75" x14ac:dyDescent="0.2">
      <c r="A23" s="127" t="str">
        <f>[1]buget!$A$233</f>
        <v>intervenție</v>
      </c>
      <c r="B23" s="122" t="str">
        <f>[1]buget!$B$234</f>
        <v>5.5.1.1</v>
      </c>
      <c r="C23" s="75" t="s">
        <v>155</v>
      </c>
      <c r="D23" s="86" t="s">
        <v>17</v>
      </c>
      <c r="E23" s="144">
        <f>'Obiectiv 2_malul_drept'!E23+'Obiectiv 2_malul_sting'!E23</f>
        <v>0</v>
      </c>
      <c r="F23" s="144">
        <f>'Obiectiv 2_malul_drept'!F23+'Obiectiv 2_malul_sting'!F23</f>
        <v>474000</v>
      </c>
      <c r="G23" s="144">
        <f>'Obiectiv 2_malul_drept'!G23+'Obiectiv 2_malul_sting'!G23</f>
        <v>0</v>
      </c>
      <c r="H23" s="144">
        <f>'Obiectiv 2_malul_drept'!H23+'Obiectiv 2_malul_sting'!H23</f>
        <v>530661.13</v>
      </c>
      <c r="I23" s="144">
        <f>'Obiectiv 2_malul_drept'!I23+'Obiectiv 2_malul_sting'!I23</f>
        <v>1004661.13</v>
      </c>
      <c r="J23" s="200">
        <v>0</v>
      </c>
      <c r="K23" s="111">
        <v>0</v>
      </c>
      <c r="L23" s="111">
        <v>0</v>
      </c>
      <c r="M23" s="239">
        <f>'Obiectiv 2_malul_drept'!J23+'Obiectiv 2_malul_sting'!J23</f>
        <v>0</v>
      </c>
      <c r="N23" s="208">
        <f t="shared" si="2"/>
        <v>0</v>
      </c>
      <c r="O23" s="239">
        <f>'Obiectiv 2_malul_drept'!L23+'Obiectiv 2_malul_sting'!L23</f>
        <v>0</v>
      </c>
      <c r="P23" s="208">
        <f t="shared" si="3"/>
        <v>0</v>
      </c>
      <c r="Q23" s="239">
        <f>'Obiectiv 2_malul_drept'!N23+'Obiectiv 2_malul_sting'!N23</f>
        <v>0</v>
      </c>
      <c r="R23" s="208">
        <f t="shared" si="4"/>
        <v>0</v>
      </c>
      <c r="S23" s="239">
        <f>'Obiectiv 2_malul_drept'!P23+'Obiectiv 2_malul_sting'!P23</f>
        <v>0</v>
      </c>
      <c r="T23" s="208">
        <f t="shared" si="5"/>
        <v>0</v>
      </c>
      <c r="U23" s="11">
        <f t="shared" si="0"/>
        <v>0</v>
      </c>
      <c r="V23" s="208">
        <f t="shared" si="6"/>
        <v>0</v>
      </c>
      <c r="W23" s="268"/>
      <c r="X23" s="244">
        <f t="shared" si="7"/>
        <v>0</v>
      </c>
      <c r="Y23" s="244">
        <f t="shared" si="8"/>
        <v>100</v>
      </c>
      <c r="Z23" s="244">
        <f t="shared" si="15"/>
        <v>0</v>
      </c>
      <c r="AA23" s="244">
        <f t="shared" si="16"/>
        <v>100</v>
      </c>
      <c r="AB23" s="244">
        <f t="shared" si="17"/>
        <v>100</v>
      </c>
    </row>
    <row r="24" spans="1:28" s="2" customFormat="1" ht="15.75" customHeight="1" x14ac:dyDescent="0.25">
      <c r="A24" s="128"/>
      <c r="B24" s="129"/>
      <c r="C24" s="65"/>
      <c r="D24" s="198" t="s">
        <v>37</v>
      </c>
      <c r="E24" s="63"/>
      <c r="F24" s="63"/>
      <c r="G24" s="63"/>
      <c r="H24" s="63"/>
      <c r="I24" s="63"/>
      <c r="J24" s="63"/>
      <c r="K24" s="63"/>
      <c r="L24" s="63"/>
      <c r="M24" s="63"/>
      <c r="N24" s="213"/>
      <c r="O24" s="63"/>
      <c r="P24" s="213"/>
      <c r="Q24" s="63"/>
      <c r="R24" s="213"/>
      <c r="S24" s="63"/>
      <c r="T24" s="213"/>
      <c r="U24" s="63"/>
      <c r="V24" s="213"/>
      <c r="W24" s="64"/>
      <c r="X24" s="241"/>
      <c r="Y24" s="241"/>
      <c r="Z24" s="241"/>
      <c r="AA24" s="241"/>
      <c r="AB24" s="241"/>
    </row>
    <row r="25" spans="1:28" s="21" customFormat="1" ht="12.75" x14ac:dyDescent="0.2">
      <c r="A25" s="120"/>
      <c r="B25" s="120"/>
      <c r="C25" s="75" t="s">
        <v>156</v>
      </c>
      <c r="D25" s="87" t="s">
        <v>193</v>
      </c>
      <c r="E25" s="144">
        <f>'Obiectiv 2_malul_drept'!E25+'Obiectiv 2_malul_sting'!E25</f>
        <v>165838.5</v>
      </c>
      <c r="F25" s="144">
        <f>'Obiectiv 2_malul_drept'!F25+'Obiectiv 2_malul_sting'!F25</f>
        <v>63990</v>
      </c>
      <c r="G25" s="144">
        <f>'Obiectiv 2_malul_drept'!G25+'Obiectiv 2_malul_sting'!G25</f>
        <v>68227.86</v>
      </c>
      <c r="H25" s="144">
        <f>'Obiectiv 2_malul_drept'!H25+'Obiectiv 2_malul_sting'!H25</f>
        <v>71639.25</v>
      </c>
      <c r="I25" s="144">
        <f>'Obiectiv 2_malul_drept'!I25+'Obiectiv 2_malul_sting'!I25</f>
        <v>369695.61000000004</v>
      </c>
      <c r="J25" s="11">
        <f>J26+J27</f>
        <v>165276.10999999999</v>
      </c>
      <c r="K25" s="111">
        <f t="shared" ref="K25:K32" si="18">J25*100/E25</f>
        <v>99.660880917277936</v>
      </c>
      <c r="L25" s="111">
        <v>0</v>
      </c>
      <c r="M25" s="239">
        <f>'Obiectiv 2_malul_drept'!J25+'Obiectiv 2_malul_sting'!J25</f>
        <v>0</v>
      </c>
      <c r="N25" s="208">
        <f t="shared" si="2"/>
        <v>0</v>
      </c>
      <c r="O25" s="239">
        <f>'Obiectiv 2_malul_drept'!L25+'Obiectiv 2_malul_sting'!L25</f>
        <v>0</v>
      </c>
      <c r="P25" s="208">
        <f t="shared" ref="P25:P32" si="19">IF(O25=0,0,O25*100/F25)</f>
        <v>0</v>
      </c>
      <c r="Q25" s="239">
        <f>'Obiectiv 2_malul_drept'!N25+'Obiectiv 2_malul_sting'!N25</f>
        <v>0</v>
      </c>
      <c r="R25" s="208">
        <f t="shared" ref="R25:R32" si="20">IF(Q25=0,0,Q25*100/G25)</f>
        <v>0</v>
      </c>
      <c r="S25" s="239">
        <f>'Obiectiv 2_malul_drept'!P25+'Obiectiv 2_malul_sting'!P25</f>
        <v>0</v>
      </c>
      <c r="T25" s="208">
        <f t="shared" ref="T25:T32" si="21">IF(S25=0,0,S25*100/H25)</f>
        <v>0</v>
      </c>
      <c r="U25" s="11">
        <f t="shared" ref="U25:U32" si="22">M25+O25+Q25+S25</f>
        <v>0</v>
      </c>
      <c r="V25" s="208">
        <f t="shared" ref="V25:V32" si="23">IF(U25=0,0,U25*100/I25)</f>
        <v>0</v>
      </c>
      <c r="W25" s="274" t="s">
        <v>43</v>
      </c>
      <c r="X25" s="247">
        <f t="shared" ref="X25" si="24">IF(E25=0, 0,((E25-M25 - E25/100 * K25)*100/E25))</f>
        <v>0.33911908272207181</v>
      </c>
      <c r="Y25" s="247">
        <f t="shared" ref="Y25" si="25">IF(F25=0, 0,(F25-O25 - F25/100 * L25)*100/F25)</f>
        <v>100</v>
      </c>
      <c r="Z25" s="244">
        <f t="shared" ref="Z25" si="26">IF(G25=0,0,(G25-Q25)*100/G25)</f>
        <v>100</v>
      </c>
      <c r="AA25" s="244">
        <f t="shared" ref="AA25" si="27">IF(H25=0,0,(H25-S25)*100/H25)</f>
        <v>100</v>
      </c>
      <c r="AB25" s="244">
        <f t="shared" ref="AB25" si="28">IF(I25=0,0,(I25-U25)*100/I25)</f>
        <v>100.00000000000001</v>
      </c>
    </row>
    <row r="26" spans="1:28" s="13" customFormat="1" ht="12.75" x14ac:dyDescent="0.2">
      <c r="A26" s="123" t="str">
        <f>[1]buget!$A$44</f>
        <v>activitate</v>
      </c>
      <c r="B26" s="130" t="str">
        <f>[1]buget!$B$164</f>
        <v>5.1.1.6</v>
      </c>
      <c r="C26" s="77" t="s">
        <v>184</v>
      </c>
      <c r="D26" s="88" t="s">
        <v>49</v>
      </c>
      <c r="E26" s="232">
        <f>'Obiectiv 2_malul_drept'!E26+'Obiectiv 2_malul_sting'!E26</f>
        <v>44053.34</v>
      </c>
      <c r="F26" s="232">
        <f>'Obiectiv 2_malul_drept'!F26+'Obiectiv 2_malul_sting'!F26</f>
        <v>26070</v>
      </c>
      <c r="G26" s="232">
        <f>'Obiectiv 2_malul_drept'!G26+'Obiectiv 2_malul_sting'!G26</f>
        <v>27796.54</v>
      </c>
      <c r="H26" s="232">
        <f>'Obiectiv 2_malul_drept'!H26+'Obiectiv 2_malul_sting'!H26</f>
        <v>29186.36</v>
      </c>
      <c r="I26" s="232">
        <f>'Obiectiv 2_malul_drept'!I26+'Obiectiv 2_malul_sting'!I26</f>
        <v>127106.23999999999</v>
      </c>
      <c r="J26" s="19">
        <f>[2]buget!$BQ$164</f>
        <v>43490.95</v>
      </c>
      <c r="K26" s="111">
        <f t="shared" si="18"/>
        <v>98.723388510383103</v>
      </c>
      <c r="L26" s="111">
        <v>0</v>
      </c>
      <c r="M26" s="239">
        <f>'Obiectiv 2_malul_drept'!J26+'Obiectiv 2_malul_sting'!J26</f>
        <v>0</v>
      </c>
      <c r="N26" s="208">
        <f t="shared" si="2"/>
        <v>0</v>
      </c>
      <c r="O26" s="239">
        <f>'Obiectiv 2_malul_drept'!L26+'Obiectiv 2_malul_sting'!L26</f>
        <v>0</v>
      </c>
      <c r="P26" s="208">
        <f t="shared" si="19"/>
        <v>0</v>
      </c>
      <c r="Q26" s="239">
        <f>'Obiectiv 2_malul_drept'!N26+'Obiectiv 2_malul_sting'!N26</f>
        <v>0</v>
      </c>
      <c r="R26" s="208">
        <f t="shared" si="20"/>
        <v>0</v>
      </c>
      <c r="S26" s="239">
        <f>'Obiectiv 2_malul_drept'!P26+'Obiectiv 2_malul_sting'!P26</f>
        <v>0</v>
      </c>
      <c r="T26" s="208">
        <f t="shared" si="21"/>
        <v>0</v>
      </c>
      <c r="U26" s="20">
        <f t="shared" si="22"/>
        <v>0</v>
      </c>
      <c r="V26" s="208">
        <f t="shared" si="23"/>
        <v>0</v>
      </c>
      <c r="W26" s="274"/>
      <c r="X26" s="247">
        <f t="shared" ref="X26:X32" si="29">IF(E26=0, 0,((E26-M26 - E26/100 * K26)*100/E26))</f>
        <v>1.2766114896168876</v>
      </c>
      <c r="Y26" s="247">
        <f t="shared" ref="Y26:Y32" si="30">IF(F26=0, 0,(F26-O26 - F26/100 * L26)*100/F26)</f>
        <v>100</v>
      </c>
      <c r="Z26" s="244">
        <f t="shared" ref="Z26:Z32" si="31">IF(G26=0,0,(G26-Q26)*100/G26)</f>
        <v>100</v>
      </c>
      <c r="AA26" s="244">
        <f t="shared" ref="AA26:AA32" si="32">IF(H26=0,0,(H26-S26)*100/H26)</f>
        <v>100</v>
      </c>
      <c r="AB26" s="244">
        <f t="shared" ref="AB26:AB32" si="33">IF(I26=0,0,(I26-U26)*100/I26)</f>
        <v>100.00000000000001</v>
      </c>
    </row>
    <row r="27" spans="1:28" s="13" customFormat="1" ht="12.75" x14ac:dyDescent="0.2">
      <c r="A27" s="125" t="str">
        <f>[1]buget!$A$163</f>
        <v>activitate</v>
      </c>
      <c r="B27" s="130" t="str">
        <f>[1]buget!$B$163</f>
        <v>5.1.1.5</v>
      </c>
      <c r="C27" s="77" t="s">
        <v>185</v>
      </c>
      <c r="D27" s="88" t="s">
        <v>56</v>
      </c>
      <c r="E27" s="232">
        <f>'Obiectiv 2_malul_drept'!E27+'Obiectiv 2_malul_sting'!E27</f>
        <v>121785.16</v>
      </c>
      <c r="F27" s="232">
        <f>'Obiectiv 2_malul_drept'!F27+'Obiectiv 2_malul_sting'!F27</f>
        <v>37920</v>
      </c>
      <c r="G27" s="232">
        <f>'Obiectiv 2_malul_drept'!G27+'Obiectiv 2_malul_sting'!G27</f>
        <v>40431.32</v>
      </c>
      <c r="H27" s="232">
        <f>'Obiectiv 2_malul_drept'!H27+'Obiectiv 2_malul_sting'!H27</f>
        <v>42452.890000000007</v>
      </c>
      <c r="I27" s="232">
        <f>'Obiectiv 2_malul_drept'!I27+'Obiectiv 2_malul_sting'!I27</f>
        <v>242589.37000000002</v>
      </c>
      <c r="J27" s="19">
        <f>[2]buget!$BQ$163</f>
        <v>121785.16</v>
      </c>
      <c r="K27" s="111">
        <f t="shared" si="18"/>
        <v>100</v>
      </c>
      <c r="L27" s="111">
        <v>0</v>
      </c>
      <c r="M27" s="239">
        <f>'Obiectiv 2_malul_drept'!J27+'Obiectiv 2_malul_sting'!J27</f>
        <v>0</v>
      </c>
      <c r="N27" s="208">
        <f t="shared" si="2"/>
        <v>0</v>
      </c>
      <c r="O27" s="239">
        <f>'Obiectiv 2_malul_drept'!L27+'Obiectiv 2_malul_sting'!L27</f>
        <v>0</v>
      </c>
      <c r="P27" s="208">
        <f t="shared" si="19"/>
        <v>0</v>
      </c>
      <c r="Q27" s="239">
        <f>'Obiectiv 2_malul_drept'!N27+'Obiectiv 2_malul_sting'!N27</f>
        <v>0</v>
      </c>
      <c r="R27" s="208">
        <f t="shared" si="20"/>
        <v>0</v>
      </c>
      <c r="S27" s="239">
        <f>'Obiectiv 2_malul_drept'!P27+'Obiectiv 2_malul_sting'!P27</f>
        <v>0</v>
      </c>
      <c r="T27" s="208">
        <f t="shared" si="21"/>
        <v>0</v>
      </c>
      <c r="U27" s="20">
        <f t="shared" si="22"/>
        <v>0</v>
      </c>
      <c r="V27" s="208">
        <f t="shared" si="23"/>
        <v>0</v>
      </c>
      <c r="W27" s="274"/>
      <c r="X27" s="247">
        <f t="shared" si="29"/>
        <v>0</v>
      </c>
      <c r="Y27" s="247">
        <f t="shared" si="30"/>
        <v>100</v>
      </c>
      <c r="Z27" s="244">
        <f t="shared" si="31"/>
        <v>100</v>
      </c>
      <c r="AA27" s="244">
        <f t="shared" si="32"/>
        <v>100</v>
      </c>
      <c r="AB27" s="244">
        <f t="shared" si="33"/>
        <v>100</v>
      </c>
    </row>
    <row r="28" spans="1:28" s="21" customFormat="1" ht="25.5" x14ac:dyDescent="0.2">
      <c r="A28" s="120"/>
      <c r="B28" s="131"/>
      <c r="C28" s="75" t="s">
        <v>157</v>
      </c>
      <c r="D28" s="87" t="s">
        <v>194</v>
      </c>
      <c r="E28" s="144">
        <f>'Obiectiv 2_malul_drept'!E28+'Obiectiv 2_malul_sting'!E28</f>
        <v>605984</v>
      </c>
      <c r="F28" s="144">
        <f>'Obiectiv 2_malul_drept'!F28+'Obiectiv 2_malul_sting'!F28</f>
        <v>192444</v>
      </c>
      <c r="G28" s="144">
        <f>'Obiectiv 2_malul_drept'!G28+'Obiectiv 2_malul_sting'!G28</f>
        <v>246125.67599999998</v>
      </c>
      <c r="H28" s="144">
        <f>'Obiectiv 2_malul_drept'!H28+'Obiectiv 2_malul_sting'!H28</f>
        <v>150177.09</v>
      </c>
      <c r="I28" s="144">
        <f>'Obiectiv 2_malul_drept'!I28+'Obiectiv 2_malul_sting'!I28</f>
        <v>1194730.7660000001</v>
      </c>
      <c r="J28" s="200">
        <f>J29+J30+J31+J32</f>
        <v>293433.59999999998</v>
      </c>
      <c r="K28" s="111">
        <f t="shared" si="18"/>
        <v>48.422664624808569</v>
      </c>
      <c r="L28" s="111">
        <v>0</v>
      </c>
      <c r="M28" s="239">
        <f>'Obiectiv 2_malul_drept'!J28+'Obiectiv 2_malul_sting'!J28</f>
        <v>18838.400000000001</v>
      </c>
      <c r="N28" s="208">
        <f t="shared" si="2"/>
        <v>3.1087289433384382</v>
      </c>
      <c r="O28" s="239">
        <f>'Obiectiv 2_malul_drept'!L28+'Obiectiv 2_malul_sting'!L28</f>
        <v>16471.5</v>
      </c>
      <c r="P28" s="208">
        <f t="shared" si="19"/>
        <v>8.5591133004926103</v>
      </c>
      <c r="Q28" s="239">
        <f>'Obiectiv 2_malul_drept'!N28+'Obiectiv 2_malul_sting'!N28</f>
        <v>45510.508000000002</v>
      </c>
      <c r="R28" s="208">
        <f t="shared" si="20"/>
        <v>18.490759980685642</v>
      </c>
      <c r="S28" s="239">
        <f>'Obiectiv 2_malul_drept'!P28+'Obiectiv 2_malul_sting'!P28</f>
        <v>30605.878499999999</v>
      </c>
      <c r="T28" s="208">
        <f t="shared" si="21"/>
        <v>20.379858539008847</v>
      </c>
      <c r="U28" s="11">
        <f t="shared" si="22"/>
        <v>111426.28649999999</v>
      </c>
      <c r="V28" s="208">
        <f t="shared" si="23"/>
        <v>9.326476698432991</v>
      </c>
      <c r="W28" s="274" t="s">
        <v>262</v>
      </c>
      <c r="X28" s="247">
        <f t="shared" si="29"/>
        <v>48.468606431852983</v>
      </c>
      <c r="Y28" s="247">
        <f t="shared" si="30"/>
        <v>91.440886699507388</v>
      </c>
      <c r="Z28" s="244">
        <f t="shared" si="31"/>
        <v>81.509240019314362</v>
      </c>
      <c r="AA28" s="244">
        <f t="shared" si="32"/>
        <v>79.620141460991164</v>
      </c>
      <c r="AB28" s="244">
        <f t="shared" si="33"/>
        <v>90.673523301567016</v>
      </c>
    </row>
    <row r="29" spans="1:28" s="72" customFormat="1" ht="12.75" x14ac:dyDescent="0.2">
      <c r="A29" s="123" t="str">
        <f>[1]buget!$A$105</f>
        <v>activitate</v>
      </c>
      <c r="B29" s="130" t="str">
        <f>[1]buget!$B$105</f>
        <v>3.1.2.3</v>
      </c>
      <c r="C29" s="98" t="s">
        <v>371</v>
      </c>
      <c r="D29" s="99" t="s">
        <v>50</v>
      </c>
      <c r="E29" s="232">
        <f>'Obiectiv 2_malul_drept'!E29+'Obiectiv 2_malul_sting'!E29</f>
        <v>417600</v>
      </c>
      <c r="F29" s="232">
        <f>'Obiectiv 2_malul_drept'!F29+'Obiectiv 2_malul_sting'!F29</f>
        <v>0</v>
      </c>
      <c r="G29" s="232">
        <f>'Obiectiv 2_malul_drept'!G29+'Obiectiv 2_malul_sting'!G29</f>
        <v>40936.716</v>
      </c>
      <c r="H29" s="232">
        <f>'Obiectiv 2_malul_drept'!H29+'Obiectiv 2_malul_sting'!H29</f>
        <v>0</v>
      </c>
      <c r="I29" s="232">
        <f>'Obiectiv 2_malul_drept'!I29+'Obiectiv 2_malul_sting'!I29</f>
        <v>458536.71599999996</v>
      </c>
      <c r="J29" s="70">
        <f>[2]buget!$BK$106</f>
        <v>293433.59999999998</v>
      </c>
      <c r="K29" s="111">
        <f t="shared" si="18"/>
        <v>70.266666666666652</v>
      </c>
      <c r="L29" s="111">
        <v>0</v>
      </c>
      <c r="M29" s="239">
        <f>'Obiectiv 2_malul_drept'!J29+'Obiectiv 2_malul_sting'!J29</f>
        <v>0</v>
      </c>
      <c r="N29" s="208">
        <f t="shared" si="2"/>
        <v>0</v>
      </c>
      <c r="O29" s="239">
        <f>'Obiectiv 2_malul_drept'!L29+'Obiectiv 2_malul_sting'!L29</f>
        <v>0</v>
      </c>
      <c r="P29" s="208">
        <f t="shared" si="19"/>
        <v>0</v>
      </c>
      <c r="Q29" s="239">
        <f>'Obiectiv 2_malul_drept'!N29+'Obiectiv 2_malul_sting'!N29</f>
        <v>13645.572</v>
      </c>
      <c r="R29" s="208">
        <f t="shared" si="20"/>
        <v>33.333333333333329</v>
      </c>
      <c r="S29" s="239">
        <f>'Obiectiv 2_malul_drept'!P29+'Obiectiv 2_malul_sting'!P29</f>
        <v>0</v>
      </c>
      <c r="T29" s="208">
        <f t="shared" si="21"/>
        <v>0</v>
      </c>
      <c r="U29" s="71">
        <f t="shared" si="22"/>
        <v>13645.572</v>
      </c>
      <c r="V29" s="208">
        <f t="shared" si="23"/>
        <v>2.9758951734630559</v>
      </c>
      <c r="W29" s="274"/>
      <c r="X29" s="247">
        <f t="shared" si="29"/>
        <v>29.733333333333352</v>
      </c>
      <c r="Y29" s="247">
        <f t="shared" si="30"/>
        <v>0</v>
      </c>
      <c r="Z29" s="244">
        <f t="shared" si="31"/>
        <v>66.666666666666657</v>
      </c>
      <c r="AA29" s="244">
        <f t="shared" si="32"/>
        <v>0</v>
      </c>
      <c r="AB29" s="244">
        <f t="shared" si="33"/>
        <v>97.024104826536956</v>
      </c>
    </row>
    <row r="30" spans="1:28" s="13" customFormat="1" ht="12.75" x14ac:dyDescent="0.2">
      <c r="A30" s="125" t="str">
        <f>[1]buget!$A$166</f>
        <v>activitate</v>
      </c>
      <c r="B30" s="130" t="str">
        <f>[1]buget!$B$166</f>
        <v>5.1.2.1</v>
      </c>
      <c r="C30" s="98" t="s">
        <v>372</v>
      </c>
      <c r="D30" s="88" t="s">
        <v>51</v>
      </c>
      <c r="E30" s="232">
        <f>'Obiectiv 2_malul_drept'!E30+'Obiectiv 2_malul_sting'!E30</f>
        <v>148480</v>
      </c>
      <c r="F30" s="232">
        <f>'Obiectiv 2_malul_drept'!F30+'Obiectiv 2_malul_sting'!F30</f>
        <v>151680</v>
      </c>
      <c r="G30" s="232">
        <f>'Obiectiv 2_malul_drept'!G30+'Obiectiv 2_malul_sting'!G30</f>
        <v>161725.28</v>
      </c>
      <c r="H30" s="232">
        <f>'Obiectiv 2_malul_drept'!H30+'Obiectiv 2_malul_sting'!H30</f>
        <v>127358.67</v>
      </c>
      <c r="I30" s="232">
        <f>'Obiectiv 2_malul_drept'!I30+'Obiectiv 2_malul_sting'!I30</f>
        <v>589243.95000000007</v>
      </c>
      <c r="J30" s="19">
        <v>0</v>
      </c>
      <c r="K30" s="111">
        <f t="shared" si="18"/>
        <v>0</v>
      </c>
      <c r="L30" s="111">
        <v>0</v>
      </c>
      <c r="M30" s="239">
        <f>'Obiectiv 2_malul_drept'!J30+'Obiectiv 2_malul_sting'!J30</f>
        <v>14848</v>
      </c>
      <c r="N30" s="208">
        <f t="shared" si="2"/>
        <v>10</v>
      </c>
      <c r="O30" s="239">
        <f>'Obiectiv 2_malul_drept'!L30+'Obiectiv 2_malul_sting'!L30</f>
        <v>11376</v>
      </c>
      <c r="P30" s="208">
        <f t="shared" si="19"/>
        <v>7.5</v>
      </c>
      <c r="Q30" s="239">
        <f>'Obiectiv 2_malul_drept'!N30+'Obiectiv 2_malul_sting'!N30</f>
        <v>24258.792000000001</v>
      </c>
      <c r="R30" s="208">
        <f t="shared" si="20"/>
        <v>15.000000000000002</v>
      </c>
      <c r="S30" s="239">
        <f>'Obiectiv 2_malul_drept'!P30+'Obiectiv 2_malul_sting'!P30</f>
        <v>25471.734</v>
      </c>
      <c r="T30" s="208">
        <f t="shared" si="21"/>
        <v>20</v>
      </c>
      <c r="U30" s="20">
        <f t="shared" si="22"/>
        <v>75954.525999999998</v>
      </c>
      <c r="V30" s="208">
        <f t="shared" si="23"/>
        <v>12.890166458221588</v>
      </c>
      <c r="W30" s="274"/>
      <c r="X30" s="247">
        <f t="shared" si="29"/>
        <v>90</v>
      </c>
      <c r="Y30" s="247">
        <f t="shared" si="30"/>
        <v>92.5</v>
      </c>
      <c r="Z30" s="244">
        <f t="shared" si="31"/>
        <v>85</v>
      </c>
      <c r="AA30" s="244">
        <f t="shared" si="32"/>
        <v>80</v>
      </c>
      <c r="AB30" s="244">
        <f t="shared" si="33"/>
        <v>87.109833541778414</v>
      </c>
    </row>
    <row r="31" spans="1:28" s="13" customFormat="1" ht="25.5" x14ac:dyDescent="0.2">
      <c r="A31" s="125" t="str">
        <f>[1]buget!$A$167</f>
        <v>activitate</v>
      </c>
      <c r="B31" s="130" t="str">
        <f>[1]buget!$B$167</f>
        <v>5.1.2.2</v>
      </c>
      <c r="C31" s="98" t="s">
        <v>373</v>
      </c>
      <c r="D31" s="89" t="s">
        <v>52</v>
      </c>
      <c r="E31" s="232">
        <f>'Obiectiv 2_malul_drept'!E31+'Obiectiv 2_malul_sting'!E31</f>
        <v>19952</v>
      </c>
      <c r="F31" s="232">
        <f>'Obiectiv 2_malul_drept'!F31+'Obiectiv 2_malul_sting'!F31</f>
        <v>20382</v>
      </c>
      <c r="G31" s="232">
        <f>'Obiectiv 2_malul_drept'!G31+'Obiectiv 2_malul_sting'!G31</f>
        <v>21731.84</v>
      </c>
      <c r="H31" s="232">
        <f>'Obiectiv 2_malul_drept'!H31+'Obiectiv 2_malul_sting'!H31</f>
        <v>11409.21</v>
      </c>
      <c r="I31" s="232">
        <f>'Obiectiv 2_malul_drept'!I31+'Obiectiv 2_malul_sting'!I31</f>
        <v>73475.049999999988</v>
      </c>
      <c r="J31" s="19">
        <v>0</v>
      </c>
      <c r="K31" s="111">
        <f t="shared" si="18"/>
        <v>0</v>
      </c>
      <c r="L31" s="111">
        <v>0</v>
      </c>
      <c r="M31" s="239">
        <f>'Obiectiv 2_malul_drept'!J31+'Obiectiv 2_malul_sting'!J31</f>
        <v>1995.2</v>
      </c>
      <c r="N31" s="208">
        <f t="shared" si="2"/>
        <v>10</v>
      </c>
      <c r="O31" s="239">
        <f>'Obiectiv 2_malul_drept'!L31+'Obiectiv 2_malul_sting'!L31</f>
        <v>2038.2</v>
      </c>
      <c r="P31" s="208">
        <f t="shared" si="19"/>
        <v>10</v>
      </c>
      <c r="Q31" s="239">
        <f>'Obiectiv 2_malul_drept'!N31+'Obiectiv 2_malul_sting'!N31</f>
        <v>3259.7759999999998</v>
      </c>
      <c r="R31" s="208">
        <f t="shared" si="20"/>
        <v>14.999999999999998</v>
      </c>
      <c r="S31" s="239">
        <f>'Obiectiv 2_malul_drept'!P31+'Obiectiv 2_malul_sting'!P31</f>
        <v>2281.8419999999996</v>
      </c>
      <c r="T31" s="208">
        <f t="shared" si="21"/>
        <v>19.999999999999996</v>
      </c>
      <c r="U31" s="20">
        <f t="shared" si="22"/>
        <v>9575.018</v>
      </c>
      <c r="V31" s="208">
        <f t="shared" si="23"/>
        <v>13.031659046166014</v>
      </c>
      <c r="W31" s="274"/>
      <c r="X31" s="247">
        <f t="shared" si="29"/>
        <v>90</v>
      </c>
      <c r="Y31" s="247">
        <f t="shared" si="30"/>
        <v>90</v>
      </c>
      <c r="Z31" s="244">
        <f t="shared" si="31"/>
        <v>85</v>
      </c>
      <c r="AA31" s="244">
        <f t="shared" si="32"/>
        <v>79.999999999999986</v>
      </c>
      <c r="AB31" s="244">
        <f t="shared" si="33"/>
        <v>86.968340953833987</v>
      </c>
    </row>
    <row r="32" spans="1:28" s="13" customFormat="1" ht="12.75" x14ac:dyDescent="0.2">
      <c r="A32" s="125" t="str">
        <f>[1]buget!$A$171</f>
        <v>activitate</v>
      </c>
      <c r="B32" s="130" t="str">
        <f>[1]buget!$B$171</f>
        <v>5.1.4.1</v>
      </c>
      <c r="C32" s="98" t="s">
        <v>374</v>
      </c>
      <c r="D32" s="89" t="s">
        <v>53</v>
      </c>
      <c r="E32" s="232">
        <f>'Obiectiv 2_malul_drept'!E32+'Obiectiv 2_malul_sting'!E32</f>
        <v>19952</v>
      </c>
      <c r="F32" s="232">
        <f>'Obiectiv 2_malul_drept'!F32+'Obiectiv 2_malul_sting'!F32</f>
        <v>20382</v>
      </c>
      <c r="G32" s="232">
        <f>'Obiectiv 2_malul_drept'!G32+'Obiectiv 2_malul_sting'!G32</f>
        <v>21731.84</v>
      </c>
      <c r="H32" s="232">
        <f>'Obiectiv 2_malul_drept'!H32+'Obiectiv 2_malul_sting'!H32</f>
        <v>11409.21</v>
      </c>
      <c r="I32" s="232">
        <f>'Obiectiv 2_malul_drept'!I32+'Obiectiv 2_malul_sting'!I32</f>
        <v>73475.049999999988</v>
      </c>
      <c r="J32" s="19">
        <v>0</v>
      </c>
      <c r="K32" s="111">
        <f t="shared" si="18"/>
        <v>0</v>
      </c>
      <c r="L32" s="111">
        <v>0</v>
      </c>
      <c r="M32" s="239">
        <f>'Obiectiv 2_malul_drept'!J32+'Obiectiv 2_malul_sting'!J32</f>
        <v>1995.2</v>
      </c>
      <c r="N32" s="208">
        <f t="shared" si="2"/>
        <v>10</v>
      </c>
      <c r="O32" s="239">
        <f>'Obiectiv 2_malul_drept'!L32+'Obiectiv 2_malul_sting'!L32</f>
        <v>3057.3</v>
      </c>
      <c r="P32" s="208">
        <f t="shared" si="19"/>
        <v>15</v>
      </c>
      <c r="Q32" s="239">
        <f>'Obiectiv 2_malul_drept'!N32+'Obiectiv 2_malul_sting'!N32</f>
        <v>4346.3679999999995</v>
      </c>
      <c r="R32" s="208">
        <f t="shared" si="20"/>
        <v>19.999999999999996</v>
      </c>
      <c r="S32" s="239">
        <f>'Obiectiv 2_malul_drept'!P32+'Obiectiv 2_malul_sting'!P32</f>
        <v>2852.3024999999998</v>
      </c>
      <c r="T32" s="208">
        <f t="shared" si="21"/>
        <v>25.000000000000004</v>
      </c>
      <c r="U32" s="20">
        <f t="shared" si="22"/>
        <v>12251.170499999998</v>
      </c>
      <c r="V32" s="208">
        <f t="shared" si="23"/>
        <v>16.673919241973977</v>
      </c>
      <c r="W32" s="274"/>
      <c r="X32" s="247">
        <f t="shared" si="29"/>
        <v>90</v>
      </c>
      <c r="Y32" s="247">
        <f t="shared" si="30"/>
        <v>85</v>
      </c>
      <c r="Z32" s="244">
        <f t="shared" si="31"/>
        <v>80.000000000000014</v>
      </c>
      <c r="AA32" s="244">
        <f t="shared" si="32"/>
        <v>75</v>
      </c>
      <c r="AB32" s="244">
        <f t="shared" si="33"/>
        <v>83.326080758026023</v>
      </c>
    </row>
    <row r="33" spans="1:28" s="2" customFormat="1" ht="15.75" customHeight="1" x14ac:dyDescent="0.25">
      <c r="A33" s="132"/>
      <c r="B33" s="59"/>
      <c r="C33" s="78"/>
      <c r="D33" s="109" t="s">
        <v>231</v>
      </c>
      <c r="E33" s="97"/>
      <c r="F33" s="97"/>
      <c r="G33" s="97"/>
      <c r="H33" s="97"/>
      <c r="I33" s="97"/>
      <c r="J33" s="97"/>
      <c r="K33" s="97"/>
      <c r="L33" s="97"/>
      <c r="M33" s="97"/>
      <c r="N33" s="214"/>
      <c r="O33" s="97"/>
      <c r="P33" s="214"/>
      <c r="Q33" s="97"/>
      <c r="R33" s="214"/>
      <c r="S33" s="97"/>
      <c r="T33" s="214"/>
      <c r="U33" s="97"/>
      <c r="V33" s="214"/>
      <c r="W33" s="97"/>
      <c r="X33" s="241"/>
      <c r="Y33" s="241"/>
      <c r="Z33" s="241"/>
      <c r="AA33" s="241"/>
      <c r="AB33" s="241"/>
    </row>
    <row r="34" spans="1:28" s="50" customFormat="1" ht="15.75" x14ac:dyDescent="0.25">
      <c r="A34" s="132"/>
      <c r="B34" s="59"/>
      <c r="C34" s="75" t="s">
        <v>160</v>
      </c>
      <c r="D34" s="74" t="s">
        <v>232</v>
      </c>
      <c r="E34" s="144">
        <f>'Obiectiv 2_malul_drept'!E34+'Obiectiv 2_malul_sting'!E34</f>
        <v>3246233.3200000003</v>
      </c>
      <c r="F34" s="144">
        <f>'Obiectiv 2_malul_drept'!F34+'Obiectiv 2_malul_sting'!F34</f>
        <v>3314058.65</v>
      </c>
      <c r="G34" s="144">
        <f>'Obiectiv 2_malul_drept'!G34+'Obiectiv 2_malul_sting'!G34</f>
        <v>3520751.9399999995</v>
      </c>
      <c r="H34" s="144">
        <f>'Obiectiv 2_malul_drept'!H34+'Obiectiv 2_malul_sting'!H34</f>
        <v>3687173.7699999996</v>
      </c>
      <c r="I34" s="144">
        <f>'Obiectiv 2_malul_drept'!I34+'Obiectiv 2_malul_sting'!I34</f>
        <v>13768217.679999998</v>
      </c>
      <c r="J34" s="226">
        <f>J35+J36+J37+J38+J39</f>
        <v>3117500</v>
      </c>
      <c r="K34" s="111">
        <f t="shared" ref="K34:K39" si="34">J34*100/E34</f>
        <v>96.034378699556925</v>
      </c>
      <c r="L34" s="111">
        <v>0</v>
      </c>
      <c r="M34" s="239">
        <f>'Obiectiv 2_malul_drept'!J34+'Obiectiv 2_malul_sting'!J34</f>
        <v>78416</v>
      </c>
      <c r="N34" s="208">
        <f t="shared" si="2"/>
        <v>2.415599627940483</v>
      </c>
      <c r="O34" s="239">
        <f>'Obiectiv 2_malul_drept'!L34+'Obiectiv 2_malul_sting'!L34</f>
        <v>501797.27998017019</v>
      </c>
      <c r="P34" s="208">
        <f t="shared" ref="P34:P39" si="35">IF(O34=0,0,O34*100/F34)</f>
        <v>15.14147252584592</v>
      </c>
      <c r="Q34" s="239">
        <f>'Obiectiv 2_malul_drept'!N34+'Obiectiv 2_malul_sting'!N34</f>
        <v>679326.16956913681</v>
      </c>
      <c r="R34" s="208">
        <f t="shared" ref="R34:R39" si="36">IF(Q34=0,0,Q34*100/G34)</f>
        <v>19.294917141170046</v>
      </c>
      <c r="S34" s="239">
        <f>'Obiectiv 2_malul_drept'!P34+'Obiectiv 2_malul_sting'!P34</f>
        <v>864484.40621450997</v>
      </c>
      <c r="T34" s="208">
        <f t="shared" ref="T34:T39" si="37">IF(S34=0,0,S34*100/H34)</f>
        <v>23.445719137194612</v>
      </c>
      <c r="U34" s="20">
        <f t="shared" ref="U34:U39" si="38">M34+O34+Q34+S34</f>
        <v>2124023.8557638172</v>
      </c>
      <c r="V34" s="208">
        <f t="shared" ref="V34:V39" si="39">IF(U34=0,0,U34*100/I34)</f>
        <v>15.427006640439879</v>
      </c>
      <c r="W34" s="274" t="s">
        <v>130</v>
      </c>
      <c r="X34" s="247">
        <f t="shared" ref="X34" si="40">IF(E34=0, 0,((E34-M34 - E34/100 * K34)*100/E34))</f>
        <v>1.5500216725025882</v>
      </c>
      <c r="Y34" s="247">
        <f t="shared" ref="Y34" si="41">IF(F34=0, 0,(F34-O34 - F34/100 * L34)*100/F34)</f>
        <v>84.858527474154087</v>
      </c>
      <c r="Z34" s="244">
        <f t="shared" ref="Z34" si="42">IF(G34=0,0,(G34-Q34)*100/G34)</f>
        <v>80.705082858829968</v>
      </c>
      <c r="AA34" s="244">
        <f t="shared" ref="AA34" si="43">IF(H34=0,0,(H34-S34)*100/H34)</f>
        <v>76.554280862805371</v>
      </c>
      <c r="AB34" s="244">
        <f t="shared" ref="AB34" si="44">IF(I34=0,0,(I34-U34)*100/I34)</f>
        <v>84.572993359560115</v>
      </c>
    </row>
    <row r="35" spans="1:28" s="27" customFormat="1" x14ac:dyDescent="0.25">
      <c r="A35" s="133" t="str">
        <f>[1]buget!$A$187</f>
        <v>activitate</v>
      </c>
      <c r="B35" s="134" t="str">
        <f>[1]buget!$B$187</f>
        <v>5.2.2.2</v>
      </c>
      <c r="C35" s="77" t="s">
        <v>233</v>
      </c>
      <c r="D35" s="89" t="s">
        <v>63</v>
      </c>
      <c r="E35" s="232">
        <f>'Obiectiv 2_malul_drept'!E35+'Obiectiv 2_malul_sting'!E35</f>
        <v>1104687.72</v>
      </c>
      <c r="F35" s="232">
        <f>'Obiectiv 2_malul_drept'!F35+'Obiectiv 2_malul_sting'!F35</f>
        <v>933384.77</v>
      </c>
      <c r="G35" s="232">
        <f>'Obiectiv 2_malul_drept'!G35+'Obiectiv 2_malul_sting'!G35</f>
        <v>995199.95</v>
      </c>
      <c r="H35" s="232">
        <f>'Obiectiv 2_malul_drept'!H35+'Obiectiv 2_malul_sting'!H35</f>
        <v>1044959.95</v>
      </c>
      <c r="I35" s="232">
        <f>'Obiectiv 2_malul_drept'!I35+'Obiectiv 2_malul_sting'!I35</f>
        <v>4078232.3899999997</v>
      </c>
      <c r="J35" s="22">
        <f>[2]buget!$BQ$186</f>
        <v>1066434.3999999999</v>
      </c>
      <c r="K35" s="111">
        <f t="shared" si="34"/>
        <v>96.537182471802964</v>
      </c>
      <c r="L35" s="111">
        <v>0</v>
      </c>
      <c r="M35" s="239">
        <f>'Obiectiv 2_malul_drept'!J35+'Obiectiv 2_malul_sting'!J35</f>
        <v>0</v>
      </c>
      <c r="N35" s="208">
        <f t="shared" si="2"/>
        <v>0</v>
      </c>
      <c r="O35" s="239">
        <f>'Obiectiv 2_malul_drept'!L35+'Obiectiv 2_malul_sting'!L35</f>
        <v>118730.5184801702</v>
      </c>
      <c r="P35" s="208">
        <f t="shared" si="35"/>
        <v>12.720425948258208</v>
      </c>
      <c r="Q35" s="239">
        <f>'Obiectiv 2_malul_drept'!N35+'Obiectiv 2_malul_sting'!N35</f>
        <v>168791.56356913692</v>
      </c>
      <c r="R35" s="208">
        <f t="shared" si="36"/>
        <v>16.960567931010942</v>
      </c>
      <c r="S35" s="239">
        <f>'Obiectiv 2_malul_drept'!P35+'Obiectiv 2_malul_sting'!P35</f>
        <v>221538.92771451001</v>
      </c>
      <c r="T35" s="208">
        <f t="shared" si="37"/>
        <v>21.200709913763681</v>
      </c>
      <c r="U35" s="20">
        <f t="shared" si="38"/>
        <v>509061.00976381713</v>
      </c>
      <c r="V35" s="208">
        <f t="shared" si="39"/>
        <v>12.482393377387137</v>
      </c>
      <c r="W35" s="275"/>
      <c r="X35" s="247">
        <f t="shared" ref="X35:X39" si="45">IF(E35=0, 0,((E35-M35 - E35/100 * K35)*100/E35))</f>
        <v>3.4628175281970455</v>
      </c>
      <c r="Y35" s="247">
        <f t="shared" ref="Y35:Y39" si="46">IF(F35=0, 0,(F35-O35 - F35/100 * L35)*100/F35)</f>
        <v>87.27957405174179</v>
      </c>
      <c r="Z35" s="244">
        <f t="shared" ref="Z35:Z39" si="47">IF(G35=0,0,(G35-Q35)*100/G35)</f>
        <v>83.039432068989058</v>
      </c>
      <c r="AA35" s="244">
        <f t="shared" ref="AA35:AA39" si="48">IF(H35=0,0,(H35-S35)*100/H35)</f>
        <v>78.799290086236311</v>
      </c>
      <c r="AB35" s="244">
        <f t="shared" ref="AB35:AB39" si="49">IF(I35=0,0,(I35-U35)*100/I35)</f>
        <v>87.51760662261286</v>
      </c>
    </row>
    <row r="36" spans="1:28" s="27" customFormat="1" x14ac:dyDescent="0.25">
      <c r="A36" s="133" t="str">
        <f>[1]buget!$A$188</f>
        <v>activitate</v>
      </c>
      <c r="B36" s="134" t="str">
        <f>[1]buget!$B$188</f>
        <v>5.2.2.3</v>
      </c>
      <c r="C36" s="77" t="s">
        <v>234</v>
      </c>
      <c r="D36" s="89" t="s">
        <v>34</v>
      </c>
      <c r="E36" s="232">
        <f>'Obiectiv 2_malul_drept'!E36+'Obiectiv 2_malul_sting'!E36</f>
        <v>0</v>
      </c>
      <c r="F36" s="232">
        <f>'Obiectiv 2_malul_drept'!F36+'Obiectiv 2_malul_sting'!F36</f>
        <v>192974.27999999997</v>
      </c>
      <c r="G36" s="232">
        <f>'Obiectiv 2_malul_drept'!G36+'Obiectiv 2_malul_sting'!G36</f>
        <v>192974.27999999997</v>
      </c>
      <c r="H36" s="232">
        <f>'Obiectiv 2_malul_drept'!H36+'Obiectiv 2_malul_sting'!H36</f>
        <v>192974.27999999997</v>
      </c>
      <c r="I36" s="232">
        <f>'Obiectiv 2_malul_drept'!I36+'Obiectiv 2_malul_sting'!I36</f>
        <v>578922.83999999985</v>
      </c>
      <c r="J36" s="22">
        <f>[2]buget!$BQ$188</f>
        <v>0</v>
      </c>
      <c r="K36" s="111">
        <v>0</v>
      </c>
      <c r="L36" s="111">
        <v>0</v>
      </c>
      <c r="M36" s="239">
        <f>'Obiectiv 2_malul_drept'!J36+'Obiectiv 2_malul_sting'!J36</f>
        <v>0</v>
      </c>
      <c r="N36" s="208">
        <f t="shared" si="2"/>
        <v>0</v>
      </c>
      <c r="O36" s="239">
        <f>'Obiectiv 2_malul_drept'!L36+'Obiectiv 2_malul_sting'!L36</f>
        <v>23928.811499999996</v>
      </c>
      <c r="P36" s="208">
        <f t="shared" si="35"/>
        <v>12.400000404198941</v>
      </c>
      <c r="Q36" s="239">
        <f>'Obiectiv 2_malul_drept'!N36+'Obiectiv 2_malul_sting'!N36</f>
        <v>31905.081999999991</v>
      </c>
      <c r="R36" s="208">
        <f t="shared" si="36"/>
        <v>16.533333872265256</v>
      </c>
      <c r="S36" s="239">
        <f>'Obiectiv 2_malul_drept'!P36+'Obiectiv 2_malul_sting'!P36</f>
        <v>39881.352499999994</v>
      </c>
      <c r="T36" s="208">
        <f t="shared" si="37"/>
        <v>20.666667340331571</v>
      </c>
      <c r="U36" s="20">
        <f t="shared" si="38"/>
        <v>95715.245999999985</v>
      </c>
      <c r="V36" s="208">
        <f t="shared" si="39"/>
        <v>16.533333872265256</v>
      </c>
      <c r="W36" s="275"/>
      <c r="X36" s="247">
        <f t="shared" si="45"/>
        <v>0</v>
      </c>
      <c r="Y36" s="247">
        <f t="shared" si="46"/>
        <v>87.599999595801037</v>
      </c>
      <c r="Z36" s="244">
        <f t="shared" si="47"/>
        <v>83.46666612773474</v>
      </c>
      <c r="AA36" s="244">
        <f t="shared" si="48"/>
        <v>79.333332659668443</v>
      </c>
      <c r="AB36" s="244">
        <f t="shared" si="49"/>
        <v>83.46666612773474</v>
      </c>
    </row>
    <row r="37" spans="1:28" s="27" customFormat="1" x14ac:dyDescent="0.25">
      <c r="A37" s="133" t="str">
        <f>[1]buget!$A$190</f>
        <v>activitate</v>
      </c>
      <c r="B37" s="135" t="str">
        <f>[1]buget!$B$190</f>
        <v>5.2.2.5</v>
      </c>
      <c r="C37" s="77" t="s">
        <v>235</v>
      </c>
      <c r="D37" s="89" t="s">
        <v>35</v>
      </c>
      <c r="E37" s="232">
        <f>'Obiectiv 2_malul_drept'!E37+'Obiectiv 2_malul_sting'!E37</f>
        <v>1053465.6000000001</v>
      </c>
      <c r="F37" s="232">
        <f>'Obiectiv 2_malul_drept'!F37+'Obiectiv 2_malul_sting'!F37</f>
        <v>1076169.6000000001</v>
      </c>
      <c r="G37" s="232">
        <f>'Obiectiv 2_malul_drept'!G37+'Obiectiv 2_malul_sting'!G37</f>
        <v>1147440.3599999996</v>
      </c>
      <c r="H37" s="232">
        <f>'Obiectiv 2_malul_drept'!H37+'Obiectiv 2_malul_sting'!H37</f>
        <v>1204812.8399999999</v>
      </c>
      <c r="I37" s="232">
        <f>'Obiectiv 2_malul_drept'!I37+'Obiectiv 2_malul_sting'!I37</f>
        <v>4481888.3999999994</v>
      </c>
      <c r="J37" s="22">
        <f>[2]buget!$BK$190</f>
        <v>1053465.6000000001</v>
      </c>
      <c r="K37" s="111">
        <f t="shared" si="34"/>
        <v>100</v>
      </c>
      <c r="L37" s="111">
        <v>0</v>
      </c>
      <c r="M37" s="239">
        <f>'Obiectiv 2_malul_drept'!J37+'Obiectiv 2_malul_sting'!J37</f>
        <v>0</v>
      </c>
      <c r="N37" s="208">
        <f t="shared" si="2"/>
        <v>0</v>
      </c>
      <c r="O37" s="239">
        <f>'Obiectiv 2_malul_drept'!L37+'Obiectiv 2_malul_sting'!L37</f>
        <v>134521.20000000001</v>
      </c>
      <c r="P37" s="208">
        <f t="shared" si="35"/>
        <v>12.5</v>
      </c>
      <c r="Q37" s="239">
        <f>'Obiectiv 2_malul_drept'!N37+'Obiectiv 2_malul_sting'!N37</f>
        <v>191240.05999999994</v>
      </c>
      <c r="R37" s="208">
        <f t="shared" si="36"/>
        <v>16.666666666666664</v>
      </c>
      <c r="S37" s="239">
        <f>'Obiectiv 2_malul_drept'!P37+'Obiectiv 2_malul_sting'!P37</f>
        <v>251002.67499999999</v>
      </c>
      <c r="T37" s="208">
        <f t="shared" si="37"/>
        <v>20.833333333333336</v>
      </c>
      <c r="U37" s="20">
        <f t="shared" si="38"/>
        <v>576763.93499999994</v>
      </c>
      <c r="V37" s="208">
        <f t="shared" si="39"/>
        <v>12.868770561087599</v>
      </c>
      <c r="W37" s="275"/>
      <c r="X37" s="247">
        <f t="shared" si="45"/>
        <v>0</v>
      </c>
      <c r="Y37" s="247">
        <f t="shared" si="46"/>
        <v>87.5</v>
      </c>
      <c r="Z37" s="244">
        <f t="shared" si="47"/>
        <v>83.333333333333329</v>
      </c>
      <c r="AA37" s="244">
        <f t="shared" si="48"/>
        <v>79.166666666666657</v>
      </c>
      <c r="AB37" s="244">
        <f t="shared" si="49"/>
        <v>87.131229438912399</v>
      </c>
    </row>
    <row r="38" spans="1:28" s="27" customFormat="1" x14ac:dyDescent="0.25">
      <c r="A38" s="133" t="str">
        <f>[1]buget!$A$211</f>
        <v>activitate</v>
      </c>
      <c r="B38" s="135" t="str">
        <f>[1]buget!$B$211</f>
        <v>5.3.3.3</v>
      </c>
      <c r="C38" s="77" t="s">
        <v>236</v>
      </c>
      <c r="D38" s="89" t="s">
        <v>36</v>
      </c>
      <c r="E38" s="232">
        <f>'Obiectiv 2_malul_drept'!E38+'Obiectiv 2_malul_sting'!E38</f>
        <v>696000</v>
      </c>
      <c r="F38" s="232">
        <f>'Obiectiv 2_malul_drept'!F38+'Obiectiv 2_malul_sting'!F38</f>
        <v>711000</v>
      </c>
      <c r="G38" s="232">
        <f>'Obiectiv 2_malul_drept'!G38+'Obiectiv 2_malul_sting'!G38</f>
        <v>758087.35</v>
      </c>
      <c r="H38" s="232">
        <f>'Obiectiv 2_malul_drept'!H38+'Obiectiv 2_malul_sting'!H38</f>
        <v>795991.7</v>
      </c>
      <c r="I38" s="232">
        <f>'Obiectiv 2_malul_drept'!I38+'Obiectiv 2_malul_sting'!I38</f>
        <v>2961079.05</v>
      </c>
      <c r="J38" s="22">
        <f>[2]buget!$BQ$211</f>
        <v>696000</v>
      </c>
      <c r="K38" s="111">
        <f t="shared" si="34"/>
        <v>100</v>
      </c>
      <c r="L38" s="111">
        <v>0</v>
      </c>
      <c r="M38" s="239">
        <f>'Obiectiv 2_malul_drept'!J38+'Obiectiv 2_malul_sting'!J38</f>
        <v>0</v>
      </c>
      <c r="N38" s="208">
        <f t="shared" si="2"/>
        <v>0</v>
      </c>
      <c r="O38" s="239">
        <f>'Obiectiv 2_malul_drept'!L38+'Obiectiv 2_malul_sting'!L38</f>
        <v>142200</v>
      </c>
      <c r="P38" s="208">
        <f t="shared" si="35"/>
        <v>20</v>
      </c>
      <c r="Q38" s="239">
        <f>'Obiectiv 2_malul_drept'!N38+'Obiectiv 2_malul_sting'!N38</f>
        <v>181940.96399999998</v>
      </c>
      <c r="R38" s="208">
        <f t="shared" si="36"/>
        <v>24</v>
      </c>
      <c r="S38" s="239">
        <f>'Obiectiv 2_malul_drept'!P38+'Obiectiv 2_malul_sting'!P38</f>
        <v>222877.67599999998</v>
      </c>
      <c r="T38" s="208">
        <f t="shared" si="37"/>
        <v>28</v>
      </c>
      <c r="U38" s="20">
        <f t="shared" si="38"/>
        <v>547018.6399999999</v>
      </c>
      <c r="V38" s="208">
        <f t="shared" si="39"/>
        <v>18.473625011801019</v>
      </c>
      <c r="W38" s="275"/>
      <c r="X38" s="247">
        <f t="shared" si="45"/>
        <v>0</v>
      </c>
      <c r="Y38" s="247">
        <f t="shared" si="46"/>
        <v>80</v>
      </c>
      <c r="Z38" s="244">
        <f t="shared" si="47"/>
        <v>76</v>
      </c>
      <c r="AA38" s="244">
        <f t="shared" si="48"/>
        <v>72</v>
      </c>
      <c r="AB38" s="244">
        <f t="shared" si="49"/>
        <v>81.526374988198981</v>
      </c>
    </row>
    <row r="39" spans="1:28" s="27" customFormat="1" x14ac:dyDescent="0.25">
      <c r="A39" s="133" t="s">
        <v>379</v>
      </c>
      <c r="B39" s="135" t="s">
        <v>381</v>
      </c>
      <c r="C39" s="77" t="s">
        <v>380</v>
      </c>
      <c r="D39" s="89" t="s">
        <v>382</v>
      </c>
      <c r="E39" s="232">
        <f>'Obiectiv 2_malul_drept'!E39+'Obiectiv 2_malul_sting'!E39</f>
        <v>392080</v>
      </c>
      <c r="F39" s="232">
        <f>'Obiectiv 2_malul_drept'!F39+'Obiectiv 2_malul_sting'!F39</f>
        <v>400530</v>
      </c>
      <c r="G39" s="232">
        <f>'Obiectiv 2_malul_drept'!G39+'Obiectiv 2_malul_sting'!G39</f>
        <v>427050</v>
      </c>
      <c r="H39" s="232">
        <f>'Obiectiv 2_malul_drept'!H39+'Obiectiv 2_malul_sting'!H39</f>
        <v>448434.99999999994</v>
      </c>
      <c r="I39" s="232">
        <f>'Obiectiv 2_malul_drept'!I39+'Obiectiv 2_malul_sting'!I39</f>
        <v>1668095</v>
      </c>
      <c r="J39" s="22">
        <f>[2]buget!$BQ$209</f>
        <v>301600</v>
      </c>
      <c r="K39" s="111">
        <f t="shared" si="34"/>
        <v>76.92307692307692</v>
      </c>
      <c r="L39" s="111">
        <v>0</v>
      </c>
      <c r="M39" s="239">
        <f>'Obiectiv 2_malul_drept'!J39+'Obiectiv 2_malul_sting'!J39</f>
        <v>78416</v>
      </c>
      <c r="N39" s="208">
        <f t="shared" si="2"/>
        <v>20</v>
      </c>
      <c r="O39" s="239">
        <f>'Obiectiv 2_malul_drept'!L39+'Obiectiv 2_malul_sting'!L39</f>
        <v>89503.05</v>
      </c>
      <c r="P39" s="208">
        <f t="shared" si="35"/>
        <v>22.346153846153847</v>
      </c>
      <c r="Q39" s="239">
        <f>'Obiectiv 2_malul_drept'!N39+'Obiectiv 2_malul_sting'!N39</f>
        <v>115270.65</v>
      </c>
      <c r="R39" s="208">
        <f t="shared" si="36"/>
        <v>26.992307692307691</v>
      </c>
      <c r="S39" s="239">
        <f>'Obiectiv 2_malul_drept'!P39+'Obiectiv 2_malul_sting'!P39</f>
        <v>139497.77999999997</v>
      </c>
      <c r="T39" s="208">
        <f t="shared" si="37"/>
        <v>31.107692307692304</v>
      </c>
      <c r="U39" s="20">
        <f t="shared" si="38"/>
        <v>422687.47999999992</v>
      </c>
      <c r="V39" s="208">
        <f t="shared" si="39"/>
        <v>25.339532820372934</v>
      </c>
      <c r="W39" s="26"/>
      <c r="X39" s="247">
        <f t="shared" si="45"/>
        <v>3.0769230769230771</v>
      </c>
      <c r="Y39" s="247">
        <f t="shared" si="46"/>
        <v>77.65384615384616</v>
      </c>
      <c r="Z39" s="244">
        <f t="shared" si="47"/>
        <v>73.007692307692295</v>
      </c>
      <c r="AA39" s="244">
        <f t="shared" si="48"/>
        <v>68.892307692307696</v>
      </c>
      <c r="AB39" s="244">
        <f t="shared" si="49"/>
        <v>74.660467179627062</v>
      </c>
    </row>
    <row r="40" spans="1:28" s="37" customFormat="1" ht="63" x14ac:dyDescent="0.25">
      <c r="A40" s="136"/>
      <c r="B40" s="137"/>
      <c r="C40" s="108" t="s">
        <v>144</v>
      </c>
      <c r="D40" s="105" t="s">
        <v>195</v>
      </c>
      <c r="E40" s="106"/>
      <c r="F40" s="106"/>
      <c r="G40" s="106"/>
      <c r="H40" s="106"/>
      <c r="I40" s="106"/>
      <c r="J40" s="106"/>
      <c r="K40" s="106"/>
      <c r="L40" s="106"/>
      <c r="M40" s="106"/>
      <c r="N40" s="216"/>
      <c r="O40" s="106"/>
      <c r="P40" s="216"/>
      <c r="Q40" s="106"/>
      <c r="R40" s="216"/>
      <c r="S40" s="106"/>
      <c r="T40" s="216"/>
      <c r="U40" s="106"/>
      <c r="V40" s="216"/>
      <c r="W40" s="107"/>
      <c r="X40" s="240"/>
      <c r="Y40" s="240"/>
      <c r="Z40" s="240"/>
      <c r="AA40" s="240"/>
      <c r="AB40" s="240"/>
    </row>
    <row r="41" spans="1:28" s="32" customFormat="1" ht="15.75" customHeight="1" x14ac:dyDescent="0.25">
      <c r="A41" s="138"/>
      <c r="B41" s="139"/>
      <c r="C41" s="65"/>
      <c r="D41" s="198" t="s">
        <v>38</v>
      </c>
      <c r="E41" s="67"/>
      <c r="F41" s="67"/>
      <c r="G41" s="67"/>
      <c r="H41" s="67"/>
      <c r="I41" s="67"/>
      <c r="J41" s="67"/>
      <c r="K41" s="67"/>
      <c r="L41" s="67"/>
      <c r="M41" s="67"/>
      <c r="N41" s="217"/>
      <c r="O41" s="67"/>
      <c r="P41" s="217"/>
      <c r="Q41" s="67"/>
      <c r="R41" s="217"/>
      <c r="S41" s="67"/>
      <c r="T41" s="217"/>
      <c r="U41" s="67"/>
      <c r="V41" s="217"/>
      <c r="W41" s="68"/>
      <c r="X41" s="242"/>
      <c r="Y41" s="242"/>
      <c r="Z41" s="242"/>
      <c r="AA41" s="242"/>
      <c r="AB41" s="242"/>
    </row>
    <row r="42" spans="1:28" s="49" customFormat="1" ht="25.5" x14ac:dyDescent="0.25">
      <c r="A42" s="138"/>
      <c r="B42" s="139"/>
      <c r="C42" s="75" t="s">
        <v>171</v>
      </c>
      <c r="D42" s="74" t="s">
        <v>206</v>
      </c>
      <c r="E42" s="144">
        <f>'Obiectiv 2_malul_drept'!E42+'Obiectiv 2_malul_sting'!E42</f>
        <v>15654292.622587679</v>
      </c>
      <c r="F42" s="144">
        <f>'Obiectiv 2_malul_drept'!F42+'Obiectiv 2_malul_sting'!F42</f>
        <v>19377156.490071684</v>
      </c>
      <c r="G42" s="144">
        <f>'Obiectiv 2_malul_drept'!G42+'Obiectiv 2_malul_sting'!G42</f>
        <v>20093403.456401028</v>
      </c>
      <c r="H42" s="144">
        <f>'Obiectiv 2_malul_drept'!H42+'Obiectiv 2_malul_sting'!H42</f>
        <v>20159101.693947099</v>
      </c>
      <c r="I42" s="144">
        <f>'Obiectiv 2_malul_drept'!I42+'Obiectiv 2_malul_sting'!I42</f>
        <v>75283954.263007477</v>
      </c>
      <c r="J42" s="226">
        <f>J43+J44+J45+J46+J47+J48+J49+J50+J51+J52</f>
        <v>11842409.323503649</v>
      </c>
      <c r="K42" s="111">
        <f t="shared" ref="K42:K59" si="50">J42*100/E42</f>
        <v>75.649597263923383</v>
      </c>
      <c r="L42" s="111">
        <v>0</v>
      </c>
      <c r="M42" s="111">
        <f>'Obiectiv 2_malul_drept'!J42+'Obiectiv 2_malul_sting'!J42</f>
        <v>2123935.2842547973</v>
      </c>
      <c r="N42" s="208">
        <f t="shared" ref="N42:N59" si="51">IF(M42=0,0,M42*100/E42)</f>
        <v>13.56774998053989</v>
      </c>
      <c r="O42" s="111">
        <f>'Obiectiv 2_malul_drept'!L42+'Obiectiv 2_malul_sting'!L42</f>
        <v>4283716.9864396658</v>
      </c>
      <c r="P42" s="208">
        <f t="shared" ref="P42:P59" si="52">IF(O42=0,0,O42*100/F42)</f>
        <v>22.107046452530447</v>
      </c>
      <c r="Q42" s="111">
        <f>'Obiectiv 2_malul_drept'!N42+'Obiectiv 2_malul_sting'!N42</f>
        <v>7001016.4131705416</v>
      </c>
      <c r="R42" s="208">
        <f t="shared" ref="R42:R59" si="53">IF(Q42=0,0,Q42*100/G42)</f>
        <v>34.842362212859825</v>
      </c>
      <c r="S42" s="111">
        <f>'Obiectiv 2_malul_drept'!P42+'Obiectiv 2_malul_sting'!P42</f>
        <v>9598252.3686837107</v>
      </c>
      <c r="T42" s="208">
        <f t="shared" ref="T42:T59" si="54">IF(S42=0,0,S42*100/H42)</f>
        <v>47.612500370319815</v>
      </c>
      <c r="U42" s="20">
        <f t="shared" ref="U42:U59" si="55">M42+O42+Q42+S42</f>
        <v>23006921.052548714</v>
      </c>
      <c r="V42" s="208">
        <f t="shared" ref="V42:V59" si="56">IF(U42=0,0,U42*100/I42)</f>
        <v>30.560192112349895</v>
      </c>
      <c r="W42" s="276" t="s">
        <v>137</v>
      </c>
      <c r="X42" s="248">
        <f t="shared" ref="X42" si="57">IF(E42=0, 0,((E42-M42 - E42/100 * K42)*100/E42))</f>
        <v>10.782652755536729</v>
      </c>
      <c r="Y42" s="248">
        <f t="shared" ref="Y42" si="58">IF(F42=0, 0,(F42-O42 - F42/100 * L42)*100/F42)</f>
        <v>77.89295354746956</v>
      </c>
      <c r="Z42" s="244">
        <f t="shared" ref="Z42" si="59">IF(G42=0,0,(G42-Q42)*100/G42)</f>
        <v>65.157637787140175</v>
      </c>
      <c r="AA42" s="244">
        <f t="shared" ref="AA42" si="60">IF(H42=0,0,(H42-S42)*100/H42)</f>
        <v>52.387499629680185</v>
      </c>
      <c r="AB42" s="244">
        <f t="shared" ref="AB42" si="61">IF(I42=0,0,(I42-U42)*100/I42)</f>
        <v>69.439807887650105</v>
      </c>
    </row>
    <row r="43" spans="1:28" s="27" customFormat="1" x14ac:dyDescent="0.25">
      <c r="A43" s="125" t="str">
        <f>[1]buget!$A$7</f>
        <v>activitate</v>
      </c>
      <c r="B43" s="124" t="str">
        <f>[1]buget!$B$7</f>
        <v>1.1.1.1</v>
      </c>
      <c r="C43" s="80" t="s">
        <v>196</v>
      </c>
      <c r="D43" s="90" t="s">
        <v>18</v>
      </c>
      <c r="E43" s="232">
        <f>'Obiectiv 2_malul_drept'!E43+'Obiectiv 2_malul_sting'!E43</f>
        <v>4267955.5200000005</v>
      </c>
      <c r="F43" s="232">
        <f>'Obiectiv 2_malul_drept'!F43+'Obiectiv 2_malul_sting'!F43</f>
        <v>5811301.620000001</v>
      </c>
      <c r="G43" s="232">
        <f>'Obiectiv 2_malul_drept'!G43+'Obiectiv 2_malul_sting'!G43</f>
        <v>6032070.5371435555</v>
      </c>
      <c r="H43" s="232">
        <f>'Obiectiv 2_malul_drept'!H43+'Obiectiv 2_malul_sting'!H43</f>
        <v>6165735.7365461681</v>
      </c>
      <c r="I43" s="232">
        <f>'Obiectiv 2_malul_drept'!I43+'Obiectiv 2_malul_sting'!I43</f>
        <v>22277063.413689725</v>
      </c>
      <c r="J43" s="22">
        <f>[2]buget!$BK$7</f>
        <v>4267955.5200000005</v>
      </c>
      <c r="K43" s="111">
        <f t="shared" si="50"/>
        <v>100</v>
      </c>
      <c r="L43" s="221">
        <v>0</v>
      </c>
      <c r="M43" s="239">
        <f>'Obiectiv 2_malul_drept'!J43+'Obiectiv 2_malul_sting'!J43</f>
        <v>0</v>
      </c>
      <c r="N43" s="208">
        <f t="shared" si="51"/>
        <v>0</v>
      </c>
      <c r="O43" s="239">
        <f>'Obiectiv 2_malul_drept'!L43+'Obiectiv 2_malul_sting'!L43</f>
        <v>1215152.3250000002</v>
      </c>
      <c r="P43" s="208">
        <f t="shared" si="52"/>
        <v>20.910157559503855</v>
      </c>
      <c r="Q43" s="239">
        <f>'Obiectiv 2_malul_drept'!N43+'Obiectiv 2_malul_sting'!N43</f>
        <v>1765896.9583858794</v>
      </c>
      <c r="R43" s="208">
        <f t="shared" si="53"/>
        <v>29.275137741046834</v>
      </c>
      <c r="S43" s="239">
        <f>'Obiectiv 2_malul_drept'!P43+'Obiectiv 2_malul_sting'!P43</f>
        <v>2579052.8859093892</v>
      </c>
      <c r="T43" s="208">
        <f t="shared" si="54"/>
        <v>41.828793774319067</v>
      </c>
      <c r="U43" s="20">
        <f t="shared" si="55"/>
        <v>5560102.1692952681</v>
      </c>
      <c r="V43" s="208">
        <f t="shared" si="56"/>
        <v>24.958864936742373</v>
      </c>
      <c r="W43" s="276"/>
      <c r="X43" s="248">
        <f t="shared" ref="X43:X56" si="62">IF(E43=0, 0,((E43-M43 - E43/100 * K43)*100/E43))</f>
        <v>0</v>
      </c>
      <c r="Y43" s="248">
        <f t="shared" ref="Y43:Y56" si="63">IF(F43=0, 0,(F43-O43 - F43/100 * L43)*100/F43)</f>
        <v>79.089842440496142</v>
      </c>
      <c r="Z43" s="244">
        <f t="shared" ref="Z43:Z54" si="64">IF(G43=0,0,(G43-Q43)*100/G43)</f>
        <v>70.724862258953181</v>
      </c>
      <c r="AA43" s="244">
        <f t="shared" ref="AA43:AA54" si="65">IF(H43=0,0,(H43-S43)*100/H43)</f>
        <v>58.17120622568094</v>
      </c>
      <c r="AB43" s="244">
        <f t="shared" ref="AB43:AB54" si="66">IF(I43=0,0,(I43-U43)*100/I43)</f>
        <v>75.041135063257627</v>
      </c>
    </row>
    <row r="44" spans="1:28" s="27" customFormat="1" x14ac:dyDescent="0.25">
      <c r="A44" s="125" t="str">
        <f>[1]buget!$A$7</f>
        <v>activitate</v>
      </c>
      <c r="B44" s="124" t="str">
        <f>[1]buget!$B$10</f>
        <v>1.1.1.4</v>
      </c>
      <c r="C44" s="80" t="s">
        <v>197</v>
      </c>
      <c r="D44" s="88" t="s">
        <v>19</v>
      </c>
      <c r="E44" s="232">
        <f>'Obiectiv 2_malul_drept'!E44+'Obiectiv 2_malul_sting'!E44</f>
        <v>527005.53166069288</v>
      </c>
      <c r="F44" s="232">
        <f>'Obiectiv 2_malul_drept'!F44+'Obiectiv 2_malul_sting'!F44</f>
        <v>523875.23894862609</v>
      </c>
      <c r="G44" s="232">
        <f>'Obiectiv 2_malul_drept'!G44+'Obiectiv 2_malul_sting'!G44</f>
        <v>743173.26958159229</v>
      </c>
      <c r="H44" s="232">
        <f>'Obiectiv 2_malul_drept'!H44+'Obiectiv 2_malul_sting'!H44</f>
        <v>729241.5343224979</v>
      </c>
      <c r="I44" s="232">
        <f>'Obiectiv 2_malul_drept'!I44+'Obiectiv 2_malul_sting'!I44</f>
        <v>2523295.5745134088</v>
      </c>
      <c r="J44" s="22">
        <v>0</v>
      </c>
      <c r="K44" s="111">
        <f t="shared" si="50"/>
        <v>0</v>
      </c>
      <c r="L44" s="221">
        <v>0</v>
      </c>
      <c r="M44" s="239">
        <f>'Obiectiv 2_malul_drept'!J44+'Obiectiv 2_malul_sting'!J44</f>
        <v>527005.53166069288</v>
      </c>
      <c r="N44" s="208">
        <f t="shared" si="51"/>
        <v>100</v>
      </c>
      <c r="O44" s="239">
        <f>'Obiectiv 2_malul_drept'!L44+'Obiectiv 2_malul_sting'!L44</f>
        <v>523875.23894862604</v>
      </c>
      <c r="P44" s="208">
        <f t="shared" si="52"/>
        <v>100</v>
      </c>
      <c r="Q44" s="239">
        <f>'Obiectiv 2_malul_drept'!N44+'Obiectiv 2_malul_sting'!N44</f>
        <v>743173.26958159229</v>
      </c>
      <c r="R44" s="208">
        <f t="shared" si="53"/>
        <v>99.999999999999986</v>
      </c>
      <c r="S44" s="239">
        <f>'Obiectiv 2_malul_drept'!P44+'Obiectiv 2_malul_sting'!P44</f>
        <v>729241.5343224979</v>
      </c>
      <c r="T44" s="208">
        <f t="shared" si="54"/>
        <v>99.999999999999986</v>
      </c>
      <c r="U44" s="20">
        <f t="shared" si="55"/>
        <v>2523295.5745134093</v>
      </c>
      <c r="V44" s="208">
        <f t="shared" si="56"/>
        <v>100.00000000000001</v>
      </c>
      <c r="W44" s="276"/>
      <c r="X44" s="248">
        <f t="shared" si="62"/>
        <v>0</v>
      </c>
      <c r="Y44" s="248">
        <f t="shared" si="63"/>
        <v>1.1110977688177309E-14</v>
      </c>
      <c r="Z44" s="244">
        <f t="shared" si="64"/>
        <v>0</v>
      </c>
      <c r="AA44" s="244">
        <f t="shared" si="65"/>
        <v>0</v>
      </c>
      <c r="AB44" s="244">
        <f t="shared" si="66"/>
        <v>-1.8454488329118446E-14</v>
      </c>
    </row>
    <row r="45" spans="1:28" s="27" customFormat="1" x14ac:dyDescent="0.25">
      <c r="A45" s="125" t="str">
        <f>[1]buget!$A$7</f>
        <v>activitate</v>
      </c>
      <c r="B45" s="124" t="str">
        <f>[1]buget!$B$11</f>
        <v>1.1.1.5</v>
      </c>
      <c r="C45" s="80" t="s">
        <v>198</v>
      </c>
      <c r="D45" s="90" t="s">
        <v>20</v>
      </c>
      <c r="E45" s="232">
        <f>'Obiectiv 2_malul_drept'!E45+'Obiectiv 2_malul_sting'!E45</f>
        <v>2677274.6436066707</v>
      </c>
      <c r="F45" s="232">
        <f>'Obiectiv 2_malul_drept'!F45+'Obiectiv 2_malul_sting'!F45</f>
        <v>3553230.286738351</v>
      </c>
      <c r="G45" s="232">
        <f>'Obiectiv 2_malul_drept'!G45+'Obiectiv 2_malul_sting'!G45</f>
        <v>3649295.3264250001</v>
      </c>
      <c r="H45" s="232">
        <f>'Obiectiv 2_malul_drept'!H45+'Obiectiv 2_malul_sting'!H45</f>
        <v>3668768.2983839996</v>
      </c>
      <c r="I45" s="232">
        <f>'Obiectiv 2_malul_drept'!I45+'Obiectiv 2_malul_sting'!I45</f>
        <v>13548568.555154022</v>
      </c>
      <c r="J45" s="22">
        <f>[2]buget!$BQ$11</f>
        <v>1802862.8554744525</v>
      </c>
      <c r="K45" s="111">
        <f t="shared" si="50"/>
        <v>67.339481206371076</v>
      </c>
      <c r="L45" s="221">
        <v>50</v>
      </c>
      <c r="M45" s="239">
        <f>'Obiectiv 2_malul_drept'!J45+'Obiectiv 2_malul_sting'!J45</f>
        <v>505561.02191129833</v>
      </c>
      <c r="N45" s="208">
        <f t="shared" si="51"/>
        <v>18.883420239256274</v>
      </c>
      <c r="O45" s="239">
        <f>'Obiectiv 2_malul_drept'!L45+'Obiectiv 2_malul_sting'!L45</f>
        <v>840613.79928315396</v>
      </c>
      <c r="P45" s="208">
        <f t="shared" si="52"/>
        <v>23.657734834146826</v>
      </c>
      <c r="Q45" s="239">
        <f>'Obiectiv 2_malul_drept'!N45+'Obiectiv 2_malul_sting'!N45</f>
        <v>1441100.56048</v>
      </c>
      <c r="R45" s="208">
        <f t="shared" si="53"/>
        <v>39.489831092726646</v>
      </c>
      <c r="S45" s="239">
        <f>'Obiectiv 2_malul_drept'!P45+'Obiectiv 2_malul_sting'!P45</f>
        <v>2032431.0669122245</v>
      </c>
      <c r="T45" s="208">
        <f t="shared" si="54"/>
        <v>55.398185483870961</v>
      </c>
      <c r="U45" s="20">
        <f t="shared" si="55"/>
        <v>4819706.4485866763</v>
      </c>
      <c r="V45" s="208">
        <f t="shared" si="56"/>
        <v>35.57354733798212</v>
      </c>
      <c r="W45" s="276"/>
      <c r="X45" s="248">
        <f t="shared" si="62"/>
        <v>13.777098554372644</v>
      </c>
      <c r="Y45" s="248">
        <f t="shared" si="63"/>
        <v>26.342265165853185</v>
      </c>
      <c r="Z45" s="244">
        <f t="shared" si="64"/>
        <v>60.510168907273354</v>
      </c>
      <c r="AA45" s="244">
        <f t="shared" si="65"/>
        <v>44.601814516129039</v>
      </c>
      <c r="AB45" s="244">
        <f t="shared" si="66"/>
        <v>64.42645266201788</v>
      </c>
    </row>
    <row r="46" spans="1:28" s="27" customFormat="1" x14ac:dyDescent="0.25">
      <c r="A46" s="125" t="str">
        <f>[1]buget!$A$7</f>
        <v>activitate</v>
      </c>
      <c r="B46" s="124" t="str">
        <f>[1]buget!$B$12</f>
        <v>1.1.1.6</v>
      </c>
      <c r="C46" s="80" t="s">
        <v>199</v>
      </c>
      <c r="D46" s="90" t="s">
        <v>21</v>
      </c>
      <c r="E46" s="232">
        <f>'Obiectiv 2_malul_drept'!E46+'Obiectiv 2_malul_sting'!E46</f>
        <v>3168371.581543399</v>
      </c>
      <c r="F46" s="232">
        <f>'Obiectiv 2_malul_drept'!F46+'Obiectiv 2_malul_sting'!F46</f>
        <v>1652904.8715651135</v>
      </c>
      <c r="G46" s="232">
        <f>'Obiectiv 2_malul_drept'!G46+'Obiectiv 2_malul_sting'!G46</f>
        <v>1701263.239684015</v>
      </c>
      <c r="H46" s="232">
        <f>'Obiectiv 2_malul_drept'!H46+'Obiectiv 2_malul_sting'!H46</f>
        <v>1716311.5196812197</v>
      </c>
      <c r="I46" s="232">
        <f>'Obiectiv 2_malul_drept'!I46+'Obiectiv 2_malul_sting'!I46</f>
        <v>8238851.2124737473</v>
      </c>
      <c r="J46" s="22">
        <f>[2]buget!$BQ$12</f>
        <v>2765152.1167883212</v>
      </c>
      <c r="K46" s="111">
        <f t="shared" si="50"/>
        <v>87.273605561167827</v>
      </c>
      <c r="L46" s="221">
        <v>0</v>
      </c>
      <c r="M46" s="239">
        <f>'Obiectiv 2_malul_drept'!J46+'Obiectiv 2_malul_sting'!J46</f>
        <v>310145.25628257566</v>
      </c>
      <c r="N46" s="208">
        <f t="shared" si="51"/>
        <v>9.7887904969623403</v>
      </c>
      <c r="O46" s="239">
        <f>'Obiectiv 2_malul_drept'!L46+'Obiectiv 2_malul_sting'!L46</f>
        <v>395185.32437275985</v>
      </c>
      <c r="P46" s="208">
        <f t="shared" si="52"/>
        <v>23.908534070600453</v>
      </c>
      <c r="Q46" s="239">
        <f>'Obiectiv 2_malul_drept'!N46+'Obiectiv 2_malul_sting'!N46</f>
        <v>678828.1798739176</v>
      </c>
      <c r="R46" s="208">
        <f t="shared" si="53"/>
        <v>39.901419371172686</v>
      </c>
      <c r="S46" s="239">
        <f>'Obiectiv 2_malul_drept'!P46+'Obiectiv 2_malul_sting'!P46</f>
        <v>960422.14782161533</v>
      </c>
      <c r="T46" s="208">
        <f t="shared" si="54"/>
        <v>55.958498023715414</v>
      </c>
      <c r="U46" s="20">
        <f t="shared" si="55"/>
        <v>2344580.9083508686</v>
      </c>
      <c r="V46" s="208">
        <f t="shared" si="56"/>
        <v>28.457619246735966</v>
      </c>
      <c r="W46" s="276"/>
      <c r="X46" s="248">
        <f t="shared" si="62"/>
        <v>2.9376039418698463</v>
      </c>
      <c r="Y46" s="248">
        <f t="shared" si="63"/>
        <v>76.091465929399547</v>
      </c>
      <c r="Z46" s="244">
        <f t="shared" si="64"/>
        <v>60.098580628827314</v>
      </c>
      <c r="AA46" s="244">
        <f t="shared" si="65"/>
        <v>44.041501976284586</v>
      </c>
      <c r="AB46" s="244">
        <f t="shared" si="66"/>
        <v>71.542380753264027</v>
      </c>
    </row>
    <row r="47" spans="1:28" s="27" customFormat="1" x14ac:dyDescent="0.25">
      <c r="A47" s="125" t="str">
        <f>[1]buget!$A$7</f>
        <v>activitate</v>
      </c>
      <c r="B47" s="124" t="str">
        <f>[1]buget!$B$13</f>
        <v>1.1.1.7</v>
      </c>
      <c r="C47" s="80" t="s">
        <v>200</v>
      </c>
      <c r="D47" s="90" t="s">
        <v>22</v>
      </c>
      <c r="E47" s="232">
        <f>'Obiectiv 2_malul_drept'!E47+'Obiectiv 2_malul_sting'!E47</f>
        <v>1181762.0583592774</v>
      </c>
      <c r="F47" s="232">
        <f>'Obiectiv 2_malul_drept'!F47+'Obiectiv 2_malul_sting'!F47</f>
        <v>1012936.5606332137</v>
      </c>
      <c r="G47" s="232">
        <f>'Obiectiv 2_malul_drept'!G47+'Obiectiv 2_malul_sting'!G47</f>
        <v>1051367.3927019199</v>
      </c>
      <c r="H47" s="232">
        <f>'Obiectiv 2_malul_drept'!H47+'Obiectiv 2_malul_sting'!H47</f>
        <v>1070641.188109555</v>
      </c>
      <c r="I47" s="232">
        <f>'Obiectiv 2_malul_drept'!I47+'Obiectiv 2_malul_sting'!I47</f>
        <v>4316707.1998039661</v>
      </c>
      <c r="J47" s="22">
        <f>[2]buget!$BQ$13</f>
        <v>942902.18978102179</v>
      </c>
      <c r="K47" s="111">
        <f t="shared" si="50"/>
        <v>79.787820493248745</v>
      </c>
      <c r="L47" s="221">
        <v>50</v>
      </c>
      <c r="M47" s="239">
        <f>'Obiectiv 2_malul_drept'!J47+'Obiectiv 2_malul_sting'!J47</f>
        <v>229267.28781681764</v>
      </c>
      <c r="N47" s="208">
        <f t="shared" si="51"/>
        <v>19.400461048404736</v>
      </c>
      <c r="O47" s="239">
        <f>'Obiectiv 2_malul_drept'!L47+'Obiectiv 2_malul_sting'!L47</f>
        <v>250564.74596774191</v>
      </c>
      <c r="P47" s="208">
        <f t="shared" si="52"/>
        <v>24.736469755925008</v>
      </c>
      <c r="Q47" s="239">
        <f>'Obiectiv 2_malul_drept'!N47+'Obiectiv 2_malul_sting'!N47</f>
        <v>433612.64197553747</v>
      </c>
      <c r="R47" s="208">
        <f t="shared" si="53"/>
        <v>41.242732558139537</v>
      </c>
      <c r="S47" s="239">
        <f>'Obiectiv 2_malul_drept'!P47+'Obiectiv 2_malul_sting'!P47</f>
        <v>619720.33402414818</v>
      </c>
      <c r="T47" s="208">
        <f t="shared" si="54"/>
        <v>57.883102285500186</v>
      </c>
      <c r="U47" s="20">
        <f t="shared" si="55"/>
        <v>1533165.0097842454</v>
      </c>
      <c r="V47" s="208">
        <f t="shared" si="56"/>
        <v>35.517002632327504</v>
      </c>
      <c r="W47" s="276"/>
      <c r="X47" s="248">
        <f t="shared" si="62"/>
        <v>0.81171845834652767</v>
      </c>
      <c r="Y47" s="248">
        <f t="shared" si="63"/>
        <v>25.263530244074989</v>
      </c>
      <c r="Z47" s="244">
        <f t="shared" si="64"/>
        <v>58.757267441860471</v>
      </c>
      <c r="AA47" s="244">
        <f t="shared" si="65"/>
        <v>42.116897714499821</v>
      </c>
      <c r="AB47" s="244">
        <f t="shared" si="66"/>
        <v>64.482997367672496</v>
      </c>
    </row>
    <row r="48" spans="1:28" s="27" customFormat="1" x14ac:dyDescent="0.25">
      <c r="A48" s="125" t="str">
        <f>[1]buget!$A$7</f>
        <v>activitate</v>
      </c>
      <c r="B48" s="124" t="str">
        <f>[1]buget!$B$14</f>
        <v>1.1.1.8</v>
      </c>
      <c r="C48" s="80" t="s">
        <v>201</v>
      </c>
      <c r="D48" s="90" t="s">
        <v>23</v>
      </c>
      <c r="E48" s="232">
        <f>'Obiectiv 2_malul_drept'!E48+'Obiectiv 2_malul_sting'!E48</f>
        <v>535805.21291717899</v>
      </c>
      <c r="F48" s="232">
        <f>'Obiectiv 2_malul_drept'!F48+'Obiectiv 2_malul_sting'!F48</f>
        <v>483785.80645161285</v>
      </c>
      <c r="G48" s="232">
        <f>'Obiectiv 2_malul_drept'!G48+'Obiectiv 2_malul_sting'!G48</f>
        <v>501496.95691619994</v>
      </c>
      <c r="H48" s="232">
        <f>'Obiectiv 2_malul_drept'!H48+'Obiectiv 2_malul_sting'!H48</f>
        <v>509914.94155015046</v>
      </c>
      <c r="I48" s="232">
        <f>'Obiectiv 2_malul_drept'!I48+'Obiectiv 2_malul_sting'!I48</f>
        <v>2031002.9178351422</v>
      </c>
      <c r="J48" s="22">
        <f>[2]buget!$BQ$14</f>
        <v>421325.54744525539</v>
      </c>
      <c r="K48" s="111">
        <f t="shared" si="50"/>
        <v>78.634088897970642</v>
      </c>
      <c r="L48" s="221">
        <v>0</v>
      </c>
      <c r="M48" s="239">
        <f>'Obiectiv 2_malul_drept'!J48+'Obiectiv 2_malul_sting'!J48</f>
        <v>103747.01152011439</v>
      </c>
      <c r="N48" s="208">
        <f t="shared" si="51"/>
        <v>19.362822350172035</v>
      </c>
      <c r="O48" s="239">
        <f>'Obiectiv 2_malul_drept'!L48+'Obiectiv 2_malul_sting'!L48</f>
        <v>119458.6182795699</v>
      </c>
      <c r="P48" s="208">
        <f t="shared" si="52"/>
        <v>24.69246031746032</v>
      </c>
      <c r="Q48" s="239">
        <f>'Obiectiv 2_malul_drept'!N48+'Obiectiv 2_malul_sting'!N48</f>
        <v>206483.696036415</v>
      </c>
      <c r="R48" s="208">
        <f t="shared" si="53"/>
        <v>41.173469387755105</v>
      </c>
      <c r="S48" s="239">
        <f>'Obiectiv 2_malul_drept'!P48+'Obiectiv 2_malul_sting'!P48</f>
        <v>294629.4621882675</v>
      </c>
      <c r="T48" s="208">
        <f t="shared" si="54"/>
        <v>57.780119423955043</v>
      </c>
      <c r="U48" s="20">
        <f t="shared" si="55"/>
        <v>724318.78802436683</v>
      </c>
      <c r="V48" s="208">
        <f t="shared" si="56"/>
        <v>35.663109179401005</v>
      </c>
      <c r="W48" s="276"/>
      <c r="X48" s="248">
        <f t="shared" si="62"/>
        <v>2.0030887518573275</v>
      </c>
      <c r="Y48" s="248">
        <f t="shared" si="63"/>
        <v>75.307539682539684</v>
      </c>
      <c r="Z48" s="244">
        <f t="shared" si="64"/>
        <v>58.826530612244895</v>
      </c>
      <c r="AA48" s="244">
        <f t="shared" si="65"/>
        <v>42.219880576044957</v>
      </c>
      <c r="AB48" s="244">
        <f t="shared" si="66"/>
        <v>64.336890820598995</v>
      </c>
    </row>
    <row r="49" spans="1:28" s="27" customFormat="1" x14ac:dyDescent="0.25">
      <c r="A49" s="125" t="str">
        <f>[1]buget!$A$7</f>
        <v>activitate</v>
      </c>
      <c r="B49" s="124" t="str">
        <f>[1]buget!$B$15</f>
        <v>1.1.1.9</v>
      </c>
      <c r="C49" s="80" t="s">
        <v>202</v>
      </c>
      <c r="D49" s="90" t="s">
        <v>24</v>
      </c>
      <c r="E49" s="232">
        <f>'Obiectiv 2_malul_drept'!E49+'Obiectiv 2_malul_sting'!E49</f>
        <v>1650450.8286226729</v>
      </c>
      <c r="F49" s="232">
        <f>'Obiectiv 2_malul_drept'!F49+'Obiectiv 2_malul_sting'!F49</f>
        <v>3686690.7347670244</v>
      </c>
      <c r="G49" s="232">
        <f>'Obiectiv 2_malul_drept'!G49+'Obiectiv 2_malul_sting'!G49</f>
        <v>3708477.0594981192</v>
      </c>
      <c r="H49" s="232">
        <f>'Obiectiv 2_malul_drept'!H49+'Obiectiv 2_malul_sting'!H49</f>
        <v>3607426.1912832437</v>
      </c>
      <c r="I49" s="232">
        <f>'Obiectiv 2_malul_drept'!I49+'Obiectiv 2_malul_sting'!I49</f>
        <v>12653044.814171061</v>
      </c>
      <c r="J49" s="22">
        <f>[2]buget!$BQ$15</f>
        <v>666872.99270072975</v>
      </c>
      <c r="K49" s="111">
        <f t="shared" si="50"/>
        <v>40.405505037508185</v>
      </c>
      <c r="L49" s="221">
        <v>50</v>
      </c>
      <c r="M49" s="239">
        <f>'Obiectiv 2_malul_drept'!J49+'Obiectiv 2_malul_sting'!J49</f>
        <v>288064.71004950476</v>
      </c>
      <c r="N49" s="208">
        <f t="shared" si="51"/>
        <v>17.453698410991091</v>
      </c>
      <c r="O49" s="239">
        <f>'Obiectiv 2_malul_drept'!L49+'Obiectiv 2_malul_sting'!L49</f>
        <v>785948.56003584201</v>
      </c>
      <c r="P49" s="208">
        <f t="shared" si="52"/>
        <v>21.318537859007829</v>
      </c>
      <c r="Q49" s="239">
        <f>'Obiectiv 2_malul_drept'!N49+'Obiectiv 2_malul_sting'!N49</f>
        <v>1319690.9831193723</v>
      </c>
      <c r="R49" s="208">
        <f t="shared" si="53"/>
        <v>35.585793357933582</v>
      </c>
      <c r="S49" s="239">
        <f>'Obiectiv 2_malul_drept'!P49+'Obiectiv 2_malul_sting'!P49</f>
        <v>1797875.8364324258</v>
      </c>
      <c r="T49" s="208">
        <f t="shared" si="54"/>
        <v>49.838187702265373</v>
      </c>
      <c r="U49" s="20">
        <f t="shared" si="55"/>
        <v>4191580.0896371449</v>
      </c>
      <c r="V49" s="208">
        <f t="shared" si="56"/>
        <v>33.12704689817182</v>
      </c>
      <c r="W49" s="276"/>
      <c r="X49" s="248">
        <f t="shared" si="62"/>
        <v>42.140796551500728</v>
      </c>
      <c r="Y49" s="248">
        <f t="shared" si="63"/>
        <v>28.681462140992164</v>
      </c>
      <c r="Z49" s="244">
        <f t="shared" si="64"/>
        <v>64.414206642066418</v>
      </c>
      <c r="AA49" s="244">
        <f t="shared" si="65"/>
        <v>50.161812297734627</v>
      </c>
      <c r="AB49" s="244">
        <f t="shared" si="66"/>
        <v>66.872953101828173</v>
      </c>
    </row>
    <row r="50" spans="1:28" s="27" customFormat="1" x14ac:dyDescent="0.25">
      <c r="A50" s="125" t="str">
        <f>[1]buget!$A$7</f>
        <v>activitate</v>
      </c>
      <c r="B50" s="124" t="str">
        <f>[1]buget!$B$16</f>
        <v>1.1.1.10</v>
      </c>
      <c r="C50" s="80" t="s">
        <v>203</v>
      </c>
      <c r="D50" s="90" t="s">
        <v>25</v>
      </c>
      <c r="E50" s="232">
        <f>'Obiectiv 2_malul_drept'!E50+'Obiectiv 2_malul_sting'!E50</f>
        <v>842586.08293435862</v>
      </c>
      <c r="F50" s="232">
        <f>'Obiectiv 2_malul_drept'!F50+'Obiectiv 2_malul_sting'!F50</f>
        <v>722586.66666666651</v>
      </c>
      <c r="G50" s="232">
        <f>'Obiectiv 2_malul_drept'!G50+'Obiectiv 2_malul_sting'!G50</f>
        <v>725913.1467810598</v>
      </c>
      <c r="H50" s="232">
        <f>'Obiectiv 2_malul_drept'!H50+'Obiectiv 2_malul_sting'!H50</f>
        <v>704762.25373825931</v>
      </c>
      <c r="I50" s="232">
        <f>'Obiectiv 2_malul_drept'!I50+'Obiectiv 2_malul_sting'!I50</f>
        <v>2995848.150120344</v>
      </c>
      <c r="J50" s="22">
        <f>[2]buget!$BQ$16</f>
        <v>648922.62773722608</v>
      </c>
      <c r="K50" s="111">
        <f t="shared" si="50"/>
        <v>77.015588185044848</v>
      </c>
      <c r="L50" s="221">
        <v>0</v>
      </c>
      <c r="M50" s="239">
        <f>'Obiectiv 2_malul_drept'!J50+'Obiectiv 2_malul_sting'!J50</f>
        <v>160144.46501379329</v>
      </c>
      <c r="N50" s="208">
        <f t="shared" si="51"/>
        <v>19.006303125264093</v>
      </c>
      <c r="O50" s="239">
        <f>'Obiectiv 2_malul_drept'!L50+'Obiectiv 2_malul_sting'!L50</f>
        <v>152918.3745519713</v>
      </c>
      <c r="P50" s="208">
        <f t="shared" si="52"/>
        <v>21.162634408602152</v>
      </c>
      <c r="Q50" s="239">
        <f>'Obiectiv 2_malul_drept'!N50+'Obiectiv 2_malul_sting'!N50</f>
        <v>256382.30612060492</v>
      </c>
      <c r="R50" s="208">
        <f t="shared" si="53"/>
        <v>35.318592486923443</v>
      </c>
      <c r="S50" s="239">
        <f>'Obiectiv 2_malul_drept'!P50+'Obiectiv 2_malul_sting'!P50</f>
        <v>348339.93420819804</v>
      </c>
      <c r="T50" s="208">
        <f t="shared" si="54"/>
        <v>49.426587811776812</v>
      </c>
      <c r="U50" s="20">
        <f t="shared" si="55"/>
        <v>917785.07989456761</v>
      </c>
      <c r="V50" s="208">
        <f t="shared" si="56"/>
        <v>30.63523362683452</v>
      </c>
      <c r="W50" s="276"/>
      <c r="X50" s="248">
        <f t="shared" si="62"/>
        <v>3.9781086896910574</v>
      </c>
      <c r="Y50" s="248">
        <f t="shared" si="63"/>
        <v>78.837365591397841</v>
      </c>
      <c r="Z50" s="244">
        <f t="shared" si="64"/>
        <v>64.68140751307655</v>
      </c>
      <c r="AA50" s="244">
        <f t="shared" si="65"/>
        <v>50.573412188223188</v>
      </c>
      <c r="AB50" s="244">
        <f t="shared" si="66"/>
        <v>69.36476637316548</v>
      </c>
    </row>
    <row r="51" spans="1:28" s="27" customFormat="1" x14ac:dyDescent="0.25">
      <c r="A51" s="125" t="str">
        <f>[1]buget!$A$7</f>
        <v>activitate</v>
      </c>
      <c r="B51" s="124" t="str">
        <f>[1]buget!$B$18</f>
        <v>1.1.1.12</v>
      </c>
      <c r="C51" s="80" t="s">
        <v>204</v>
      </c>
      <c r="D51" s="90" t="s">
        <v>26</v>
      </c>
      <c r="E51" s="232">
        <f>'Obiectiv 2_malul_drept'!E51+'Obiectiv 2_malul_sting'!E51</f>
        <v>249497.18822779768</v>
      </c>
      <c r="F51" s="232">
        <f>'Obiectiv 2_malul_drept'!F51+'Obiectiv 2_malul_sting'!F51</f>
        <v>1047569.4952210274</v>
      </c>
      <c r="G51" s="232">
        <f>'Obiectiv 2_malul_drept'!G51+'Obiectiv 2_malul_sting'!G51</f>
        <v>1091570.7773673499</v>
      </c>
      <c r="H51" s="232">
        <f>'Obiectiv 2_malul_drept'!H51+'Obiectiv 2_malul_sting'!H51</f>
        <v>1120773.3166142623</v>
      </c>
      <c r="I51" s="232">
        <f>'Obiectiv 2_malul_drept'!I51+'Obiectiv 2_malul_sting'!I51</f>
        <v>3509410.7774304375</v>
      </c>
      <c r="J51" s="22">
        <f>[2]buget!$BQ$18</f>
        <v>6831.24</v>
      </c>
      <c r="K51" s="111">
        <f t="shared" si="50"/>
        <v>2.7380028001609755</v>
      </c>
      <c r="L51" s="221">
        <v>50</v>
      </c>
      <c r="M51" s="239">
        <f>'Obiectiv 2_malul_drept'!J51+'Obiectiv 2_malul_sting'!J51</f>
        <v>0</v>
      </c>
      <c r="N51" s="208">
        <f t="shared" si="51"/>
        <v>0</v>
      </c>
      <c r="O51" s="239">
        <f>'Obiectiv 2_malul_drept'!L51+'Obiectiv 2_malul_sting'!L51</f>
        <v>0</v>
      </c>
      <c r="P51" s="208">
        <f t="shared" si="52"/>
        <v>0</v>
      </c>
      <c r="Q51" s="239">
        <f>'Obiectiv 2_malul_drept'!N51+'Obiectiv 2_malul_sting'!N51</f>
        <v>92159.185926808001</v>
      </c>
      <c r="R51" s="208">
        <f t="shared" si="53"/>
        <v>8.4428044280442816</v>
      </c>
      <c r="S51" s="239">
        <f>'Obiectiv 2_malul_drept'!P51+'Obiectiv 2_malul_sting'!P51</f>
        <v>143374.39786122073</v>
      </c>
      <c r="T51" s="208">
        <f t="shared" si="54"/>
        <v>12.79245283018868</v>
      </c>
      <c r="U51" s="20">
        <f t="shared" si="55"/>
        <v>235533.58378802874</v>
      </c>
      <c r="V51" s="208">
        <f t="shared" si="56"/>
        <v>6.7114851673329774</v>
      </c>
      <c r="W51" s="276"/>
      <c r="X51" s="248">
        <f t="shared" si="62"/>
        <v>97.26199719983903</v>
      </c>
      <c r="Y51" s="248">
        <f t="shared" si="63"/>
        <v>50.000000000000007</v>
      </c>
      <c r="Z51" s="244">
        <f t="shared" si="64"/>
        <v>91.557195571955717</v>
      </c>
      <c r="AA51" s="244">
        <f t="shared" si="65"/>
        <v>87.207547169811306</v>
      </c>
      <c r="AB51" s="244">
        <f t="shared" si="66"/>
        <v>93.288514832667019</v>
      </c>
    </row>
    <row r="52" spans="1:28" s="27" customFormat="1" x14ac:dyDescent="0.25">
      <c r="A52" s="125" t="str">
        <f>[1]buget!$A$7</f>
        <v>activitate</v>
      </c>
      <c r="B52" s="124" t="str">
        <f>[1]buget!$B$19</f>
        <v>1.1.1.13</v>
      </c>
      <c r="C52" s="80" t="s">
        <v>205</v>
      </c>
      <c r="D52" s="90" t="s">
        <v>27</v>
      </c>
      <c r="E52" s="232">
        <f>'Obiectiv 2_malul_drept'!E52+'Obiectiv 2_malul_sting'!E52</f>
        <v>553583.97471563076</v>
      </c>
      <c r="F52" s="232">
        <f>'Obiectiv 2_malul_drept'!F52+'Obiectiv 2_malul_sting'!F52</f>
        <v>882275.20908004756</v>
      </c>
      <c r="G52" s="232">
        <f>'Obiectiv 2_malul_drept'!G52+'Obiectiv 2_malul_sting'!G52</f>
        <v>888775.75030221231</v>
      </c>
      <c r="H52" s="232">
        <f>'Obiectiv 2_malul_drept'!H52+'Obiectiv 2_malul_sting'!H52</f>
        <v>865526.7137177455</v>
      </c>
      <c r="I52" s="232">
        <f>'Obiectiv 2_malul_drept'!I52+'Obiectiv 2_malul_sting'!I52</f>
        <v>3190161.6478156359</v>
      </c>
      <c r="J52" s="22">
        <f>[2]buget!$BQ$19</f>
        <v>319584.23357664229</v>
      </c>
      <c r="K52" s="111">
        <f t="shared" si="50"/>
        <v>57.73003702659723</v>
      </c>
      <c r="L52" s="221">
        <v>50</v>
      </c>
      <c r="M52" s="239">
        <f>'Obiectiv 2_malul_drept'!J52+'Obiectiv 2_malul_sting'!J52</f>
        <v>0</v>
      </c>
      <c r="N52" s="208">
        <f t="shared" si="51"/>
        <v>0</v>
      </c>
      <c r="O52" s="239">
        <f>'Obiectiv 2_malul_drept'!L52+'Obiectiv 2_malul_sting'!L52</f>
        <v>0</v>
      </c>
      <c r="P52" s="208">
        <f t="shared" si="52"/>
        <v>0</v>
      </c>
      <c r="Q52" s="239">
        <f>'Obiectiv 2_malul_drept'!N52+'Obiectiv 2_malul_sting'!N52</f>
        <v>63688.631670413735</v>
      </c>
      <c r="R52" s="208">
        <f t="shared" si="53"/>
        <v>7.165883143049026</v>
      </c>
      <c r="S52" s="239">
        <f>'Obiectiv 2_malul_drept'!P52+'Obiectiv 2_malul_sting'!P52</f>
        <v>93164.769003724025</v>
      </c>
      <c r="T52" s="208">
        <f t="shared" si="54"/>
        <v>10.763939174511226</v>
      </c>
      <c r="U52" s="20">
        <f t="shared" si="55"/>
        <v>156853.40067413775</v>
      </c>
      <c r="V52" s="208">
        <f t="shared" si="56"/>
        <v>4.9167853541696935</v>
      </c>
      <c r="W52" s="276"/>
      <c r="X52" s="248">
        <f t="shared" si="62"/>
        <v>42.26996297340277</v>
      </c>
      <c r="Y52" s="248">
        <f t="shared" si="63"/>
        <v>50</v>
      </c>
      <c r="Z52" s="244">
        <f t="shared" si="64"/>
        <v>92.834116856950956</v>
      </c>
      <c r="AA52" s="244">
        <f t="shared" si="65"/>
        <v>89.236060825488778</v>
      </c>
      <c r="AB52" s="244">
        <f t="shared" si="66"/>
        <v>95.08321464583031</v>
      </c>
    </row>
    <row r="53" spans="1:28" s="25" customFormat="1" ht="25.5" x14ac:dyDescent="0.25">
      <c r="A53" s="127" t="str">
        <f>[1]buget!$A$7</f>
        <v>activitate</v>
      </c>
      <c r="B53" s="122" t="str">
        <f>[1]buget!$B$17</f>
        <v>1.1.1.11</v>
      </c>
      <c r="C53" s="81" t="s">
        <v>172</v>
      </c>
      <c r="D53" s="91" t="s">
        <v>210</v>
      </c>
      <c r="E53" s="144">
        <f>'Obiectiv 2_malul_drept'!E53+'Obiectiv 2_malul_sting'!E53</f>
        <v>322386.22062923142</v>
      </c>
      <c r="F53" s="144">
        <f>'Obiectiv 2_malul_drept'!F53+'Obiectiv 2_malul_sting'!F53</f>
        <v>315074.43996415765</v>
      </c>
      <c r="G53" s="144">
        <f>'Obiectiv 2_malul_drept'!G53+'Obiectiv 2_malul_sting'!G53</f>
        <v>323702.30741651251</v>
      </c>
      <c r="H53" s="144">
        <f>'Obiectiv 2_malul_drept'!H53+'Obiectiv 2_malul_sting'!H53</f>
        <v>1558777.736468998</v>
      </c>
      <c r="I53" s="144">
        <f>'Obiectiv 2_malul_drept'!I53+'Obiectiv 2_malul_sting'!I53</f>
        <v>2519940.7044788999</v>
      </c>
      <c r="J53" s="6">
        <v>0</v>
      </c>
      <c r="K53" s="111">
        <f t="shared" si="50"/>
        <v>0</v>
      </c>
      <c r="L53" s="111">
        <v>0</v>
      </c>
      <c r="M53" s="239">
        <f>'Obiectiv 2_malul_drept'!J53+'Obiectiv 2_malul_sting'!J53</f>
        <v>322386.22062923142</v>
      </c>
      <c r="N53" s="208">
        <f t="shared" si="51"/>
        <v>100</v>
      </c>
      <c r="O53" s="239">
        <f>'Obiectiv 2_malul_drept'!L53+'Obiectiv 2_malul_sting'!L53</f>
        <v>315074.43996415765</v>
      </c>
      <c r="P53" s="208">
        <f t="shared" si="52"/>
        <v>100</v>
      </c>
      <c r="Q53" s="239">
        <f>'Obiectiv 2_malul_drept'!N53+'Obiectiv 2_malul_sting'!N53</f>
        <v>323702.30741651251</v>
      </c>
      <c r="R53" s="208">
        <f t="shared" si="53"/>
        <v>100</v>
      </c>
      <c r="S53" s="239">
        <f>'Obiectiv 2_malul_drept'!P53+'Obiectiv 2_malul_sting'!P53</f>
        <v>323915.15152862249</v>
      </c>
      <c r="T53" s="208">
        <f t="shared" si="54"/>
        <v>20.780072998884837</v>
      </c>
      <c r="U53" s="11">
        <f t="shared" si="55"/>
        <v>1285078.1195385242</v>
      </c>
      <c r="V53" s="208">
        <f t="shared" si="56"/>
        <v>50.996363416585481</v>
      </c>
      <c r="W53" s="193" t="s">
        <v>7</v>
      </c>
      <c r="X53" s="248">
        <f t="shared" si="62"/>
        <v>0</v>
      </c>
      <c r="Y53" s="248">
        <f t="shared" si="63"/>
        <v>0</v>
      </c>
      <c r="Z53" s="244">
        <f t="shared" si="64"/>
        <v>0</v>
      </c>
      <c r="AA53" s="244">
        <f t="shared" si="65"/>
        <v>79.219927001115167</v>
      </c>
      <c r="AB53" s="244">
        <f t="shared" si="66"/>
        <v>49.003636583414519</v>
      </c>
    </row>
    <row r="54" spans="1:28" s="25" customFormat="1" ht="28.5" customHeight="1" x14ac:dyDescent="0.25">
      <c r="A54" s="127" t="str">
        <f>[1]buget!$A$21</f>
        <v>intervenție</v>
      </c>
      <c r="B54" s="131" t="str">
        <f>[1]buget!$B$21</f>
        <v>1.2.1</v>
      </c>
      <c r="C54" s="81" t="s">
        <v>173</v>
      </c>
      <c r="D54" s="92" t="s">
        <v>211</v>
      </c>
      <c r="E54" s="144">
        <f>'Obiectiv 2_malul_drept'!E54+'Obiectiv 2_malul_sting'!E54</f>
        <v>991039.04</v>
      </c>
      <c r="F54" s="144">
        <f>'Obiectiv 2_malul_drept'!F54+'Obiectiv 2_malul_sting'!F54</f>
        <v>759298.2300000001</v>
      </c>
      <c r="G54" s="144">
        <f>'Obiectiv 2_malul_drept'!G54+'Obiectiv 2_malul_sting'!G54</f>
        <v>809584.19908252871</v>
      </c>
      <c r="H54" s="144">
        <f>'Obiectiv 2_malul_drept'!H54+'Obiectiv 2_malul_sting'!H54</f>
        <v>8213923.944368124</v>
      </c>
      <c r="I54" s="144">
        <f>'Obiectiv 2_malul_drept'!I54+'Obiectiv 2_malul_sting'!I54</f>
        <v>10773845.413450653</v>
      </c>
      <c r="J54" s="6">
        <f>[2]buget!$BQ$30</f>
        <v>495519.52</v>
      </c>
      <c r="K54" s="111">
        <f t="shared" si="50"/>
        <v>50</v>
      </c>
      <c r="L54" s="111">
        <v>0</v>
      </c>
      <c r="M54" s="239">
        <f>'Obiectiv 2_malul_drept'!J54+'Obiectiv 2_malul_sting'!J54</f>
        <v>0</v>
      </c>
      <c r="N54" s="208">
        <f t="shared" si="51"/>
        <v>0</v>
      </c>
      <c r="O54" s="239">
        <f>'Obiectiv 2_malul_drept'!L54+'Obiectiv 2_malul_sting'!L54</f>
        <v>239178.94245000003</v>
      </c>
      <c r="P54" s="208">
        <f t="shared" si="52"/>
        <v>31.500000000000004</v>
      </c>
      <c r="Q54" s="239">
        <f>'Obiectiv 2_malul_drept'!N54+'Obiectiv 2_malul_sting'!N54</f>
        <v>303594.07465594826</v>
      </c>
      <c r="R54" s="208">
        <f t="shared" si="53"/>
        <v>37.5</v>
      </c>
      <c r="S54" s="239">
        <f>'Obiectiv 2_malul_drept'!P54+'Obiectiv 2_malul_sting'!P54</f>
        <v>1026740.4930460155</v>
      </c>
      <c r="T54" s="208">
        <f t="shared" si="54"/>
        <v>12.5</v>
      </c>
      <c r="U54" s="11">
        <f t="shared" si="55"/>
        <v>1569513.5101519637</v>
      </c>
      <c r="V54" s="208">
        <f t="shared" si="56"/>
        <v>14.567811676530072</v>
      </c>
      <c r="W54" s="193" t="s">
        <v>128</v>
      </c>
      <c r="X54" s="248">
        <f t="shared" si="62"/>
        <v>50</v>
      </c>
      <c r="Y54" s="248">
        <f t="shared" si="63"/>
        <v>68.5</v>
      </c>
      <c r="Z54" s="244">
        <f t="shared" si="64"/>
        <v>62.5</v>
      </c>
      <c r="AA54" s="244">
        <f t="shared" si="65"/>
        <v>87.5</v>
      </c>
      <c r="AB54" s="244">
        <f t="shared" si="66"/>
        <v>85.43218832346993</v>
      </c>
    </row>
    <row r="55" spans="1:28" s="25" customFormat="1" ht="32.25" customHeight="1" x14ac:dyDescent="0.25">
      <c r="A55" s="127" t="str">
        <f>[1]buget!$A$37</f>
        <v>activitate</v>
      </c>
      <c r="B55" s="122" t="str">
        <f>[1]buget!$B$37</f>
        <v>1.2.2.1</v>
      </c>
      <c r="C55" s="81" t="s">
        <v>207</v>
      </c>
      <c r="D55" s="92" t="s">
        <v>212</v>
      </c>
      <c r="E55" s="144">
        <f>'Obiectiv 2_malul_drept'!E55+'Obiectiv 2_malul_sting'!E55</f>
        <v>103299.16</v>
      </c>
      <c r="F55" s="144">
        <f>'Obiectiv 2_malul_drept'!F55+'Obiectiv 2_malul_sting'!F55</f>
        <v>105525.435</v>
      </c>
      <c r="G55" s="144">
        <f>'Obiectiv 2_malul_drept'!G55+'Obiectiv 2_malul_sting'!G55</f>
        <v>112514.05758882177</v>
      </c>
      <c r="H55" s="144">
        <f>'Obiectiv 2_malul_drept'!H55+'Obiectiv 2_malul_sting'!H55</f>
        <v>118139.76046826286</v>
      </c>
      <c r="I55" s="144">
        <f>'Obiectiv 2_malul_drept'!I55+'Obiectiv 2_malul_sting'!I55</f>
        <v>439478.41305708466</v>
      </c>
      <c r="J55" s="6">
        <f>[2]buget!$BQ$37</f>
        <v>103299.16</v>
      </c>
      <c r="K55" s="111">
        <f t="shared" si="50"/>
        <v>100</v>
      </c>
      <c r="L55" s="111">
        <v>0</v>
      </c>
      <c r="M55" s="239">
        <f>'Obiectiv 2_malul_drept'!J55+'Obiectiv 2_malul_sting'!J55</f>
        <v>0</v>
      </c>
      <c r="N55" s="208">
        <f t="shared" si="51"/>
        <v>0</v>
      </c>
      <c r="O55" s="239">
        <f>'Obiectiv 2_malul_drept'!L55+'Obiectiv 2_malul_sting'!L55</f>
        <v>0</v>
      </c>
      <c r="P55" s="208">
        <f t="shared" si="52"/>
        <v>0</v>
      </c>
      <c r="Q55" s="239">
        <f>'Obiectiv 2_malul_drept'!N55+'Obiectiv 2_malul_sting'!N55</f>
        <v>0</v>
      </c>
      <c r="R55" s="208">
        <f t="shared" si="53"/>
        <v>0</v>
      </c>
      <c r="S55" s="239">
        <f>'Obiectiv 2_malul_drept'!P55+'Obiectiv 2_malul_sting'!P55</f>
        <v>0</v>
      </c>
      <c r="T55" s="208">
        <f t="shared" si="54"/>
        <v>0</v>
      </c>
      <c r="U55" s="11">
        <f t="shared" si="55"/>
        <v>0</v>
      </c>
      <c r="V55" s="208">
        <f t="shared" si="56"/>
        <v>0</v>
      </c>
      <c r="W55" s="200" t="s">
        <v>117</v>
      </c>
      <c r="X55" s="248">
        <f t="shared" si="62"/>
        <v>0</v>
      </c>
      <c r="Y55" s="248">
        <f t="shared" si="63"/>
        <v>100</v>
      </c>
      <c r="Z55" s="244">
        <f t="shared" ref="Z55:Z59" si="67">IF(G55=0,0,(G55-Q55)*100/G55)</f>
        <v>100.00000000000001</v>
      </c>
      <c r="AA55" s="244">
        <f t="shared" ref="AA55:AA59" si="68">IF(H55=0,0,(H55-S55)*100/H55)</f>
        <v>100</v>
      </c>
      <c r="AB55" s="244">
        <f t="shared" ref="AB55:AB59" si="69">IF(I55=0,0,(I55-U55)*100/I55)</f>
        <v>100</v>
      </c>
    </row>
    <row r="56" spans="1:28" s="25" customFormat="1" ht="27" customHeight="1" x14ac:dyDescent="0.25">
      <c r="A56" s="127" t="str">
        <f>[1]buget!$A$46</f>
        <v>activitate</v>
      </c>
      <c r="B56" s="122" t="str">
        <f>[1]buget!$B$46</f>
        <v>1.2.3.6</v>
      </c>
      <c r="C56" s="81" t="s">
        <v>208</v>
      </c>
      <c r="D56" s="92" t="s">
        <v>213</v>
      </c>
      <c r="E56" s="144">
        <f>'Obiectiv 2_malul_drept'!E56+'Obiectiv 2_malul_sting'!E56</f>
        <v>0</v>
      </c>
      <c r="F56" s="144">
        <f>'Obiectiv 2_malul_drept'!F56+'Obiectiv 2_malul_sting'!F56</f>
        <v>10618.953440762729</v>
      </c>
      <c r="G56" s="144">
        <f>'Obiectiv 2_malul_drept'!G56+'Obiectiv 2_malul_sting'!G56</f>
        <v>11322.21382425</v>
      </c>
      <c r="H56" s="144">
        <f>'Obiectiv 2_malul_drept'!H56+'Obiectiv 2_malul_sting'!H56</f>
        <v>11888.3245154625</v>
      </c>
      <c r="I56" s="144">
        <f>'Obiectiv 2_malul_drept'!I56+'Obiectiv 2_malul_sting'!I56</f>
        <v>33829.491780475233</v>
      </c>
      <c r="J56" s="6">
        <f>[2]buget!$BQ$46</f>
        <v>0</v>
      </c>
      <c r="K56" s="111">
        <v>0</v>
      </c>
      <c r="L56" s="111">
        <v>0</v>
      </c>
      <c r="M56" s="239">
        <f>'Obiectiv 2_malul_drept'!J56+'Obiectiv 2_malul_sting'!J56</f>
        <v>0</v>
      </c>
      <c r="N56" s="208">
        <f t="shared" si="51"/>
        <v>0</v>
      </c>
      <c r="O56" s="239">
        <f>'Obiectiv 2_malul_drept'!L56+'Obiectiv 2_malul_sting'!L56</f>
        <v>5309.4767203813644</v>
      </c>
      <c r="P56" s="208">
        <f t="shared" si="52"/>
        <v>49.999999999999993</v>
      </c>
      <c r="Q56" s="239">
        <f>'Obiectiv 2_malul_drept'!N56+'Obiectiv 2_malul_sting'!N56</f>
        <v>5661.1069121250002</v>
      </c>
      <c r="R56" s="208">
        <f t="shared" si="53"/>
        <v>49.999999999999993</v>
      </c>
      <c r="S56" s="239">
        <f>'Obiectiv 2_malul_drept'!P56+'Obiectiv 2_malul_sting'!P56</f>
        <v>5944.1622577312492</v>
      </c>
      <c r="T56" s="208">
        <f t="shared" si="54"/>
        <v>49.999999999999993</v>
      </c>
      <c r="U56" s="11">
        <f t="shared" si="55"/>
        <v>16914.745890237613</v>
      </c>
      <c r="V56" s="208">
        <f t="shared" si="56"/>
        <v>49.999999999999986</v>
      </c>
      <c r="W56" s="200" t="s">
        <v>117</v>
      </c>
      <c r="X56" s="248">
        <f t="shared" si="62"/>
        <v>0</v>
      </c>
      <c r="Y56" s="248">
        <f t="shared" si="63"/>
        <v>49.999999999999993</v>
      </c>
      <c r="Z56" s="244">
        <f t="shared" si="67"/>
        <v>49.999999999999993</v>
      </c>
      <c r="AA56" s="244">
        <f t="shared" si="68"/>
        <v>50.000000000000007</v>
      </c>
      <c r="AB56" s="244">
        <f t="shared" si="69"/>
        <v>50.000000000000007</v>
      </c>
    </row>
    <row r="57" spans="1:28" s="25" customFormat="1" ht="26.25" customHeight="1" x14ac:dyDescent="0.25">
      <c r="A57" s="127" t="str">
        <f>[1]buget!$A$48</f>
        <v>intervenție</v>
      </c>
      <c r="B57" s="122" t="str">
        <f>[1]buget!$B$48</f>
        <v xml:space="preserve">1.3.1. </v>
      </c>
      <c r="C57" s="81" t="s">
        <v>209</v>
      </c>
      <c r="D57" s="92" t="s">
        <v>214</v>
      </c>
      <c r="E57" s="144">
        <f>'Obiectiv 2_malul_drept'!E57+'Obiectiv 2_malul_sting'!E57</f>
        <v>11660768.773335673</v>
      </c>
      <c r="F57" s="144">
        <f>'Obiectiv 2_malul_drept'!F57+'Obiectiv 2_malul_sting'!F57</f>
        <v>3369890.5234014764</v>
      </c>
      <c r="G57" s="144">
        <f>'Obiectiv 2_malul_drept'!G57+'Obiectiv 2_malul_sting'!G57</f>
        <v>0</v>
      </c>
      <c r="H57" s="144">
        <f>'Obiectiv 2_malul_drept'!H57+'Obiectiv 2_malul_sting'!H57</f>
        <v>0</v>
      </c>
      <c r="I57" s="144">
        <f>'Obiectiv 2_malul_drept'!I57+'Obiectiv 2_malul_sting'!I57</f>
        <v>0</v>
      </c>
      <c r="J57" s="6">
        <v>0</v>
      </c>
      <c r="K57" s="111">
        <f t="shared" si="50"/>
        <v>0</v>
      </c>
      <c r="L57" s="111">
        <v>0</v>
      </c>
      <c r="M57" s="239">
        <f>'Obiectiv 2_malul_drept'!J57+'Obiectiv 2_malul_sting'!J57</f>
        <v>0</v>
      </c>
      <c r="N57" s="208">
        <f t="shared" si="51"/>
        <v>0</v>
      </c>
      <c r="O57" s="239">
        <f>'Obiectiv 2_malul_drept'!L57+'Obiectiv 2_malul_sting'!L57</f>
        <v>0</v>
      </c>
      <c r="P57" s="208">
        <f t="shared" si="52"/>
        <v>0</v>
      </c>
      <c r="Q57" s="239">
        <f>'Obiectiv 2_malul_drept'!N57+'Obiectiv 2_malul_sting'!N57</f>
        <v>0</v>
      </c>
      <c r="R57" s="208">
        <f t="shared" si="53"/>
        <v>0</v>
      </c>
      <c r="S57" s="239">
        <f>'Obiectiv 2_malul_drept'!P57+'Obiectiv 2_malul_sting'!P57</f>
        <v>0</v>
      </c>
      <c r="T57" s="208">
        <f t="shared" si="54"/>
        <v>0</v>
      </c>
      <c r="U57" s="11">
        <f t="shared" si="55"/>
        <v>0</v>
      </c>
      <c r="V57" s="208">
        <f t="shared" si="56"/>
        <v>0</v>
      </c>
      <c r="W57" s="274" t="s">
        <v>117</v>
      </c>
      <c r="X57" s="248">
        <f t="shared" ref="X57:X59" si="70">IF(E57=0, 0,((E57-M57 - E57/100 * K57)*100/E57))</f>
        <v>100.00000000000001</v>
      </c>
      <c r="Y57" s="248">
        <f t="shared" ref="Y57:Y59" si="71">IF(F57=0, 0,(F57-O57 - F57/100 * L57)*100/F57)</f>
        <v>99.999999999999986</v>
      </c>
      <c r="Z57" s="244">
        <f t="shared" si="67"/>
        <v>0</v>
      </c>
      <c r="AA57" s="244">
        <f t="shared" si="68"/>
        <v>0</v>
      </c>
      <c r="AB57" s="244">
        <f t="shared" si="69"/>
        <v>0</v>
      </c>
    </row>
    <row r="58" spans="1:28" s="27" customFormat="1" ht="25.5" x14ac:dyDescent="0.25">
      <c r="A58" s="125" t="str">
        <f>[1]buget!$A$49</f>
        <v>activitate</v>
      </c>
      <c r="B58" s="124" t="str">
        <f>[1]buget!$B$49</f>
        <v>1.3.1.1</v>
      </c>
      <c r="C58" s="80" t="s">
        <v>215</v>
      </c>
      <c r="D58" s="93" t="s">
        <v>57</v>
      </c>
      <c r="E58" s="232">
        <f>'Obiectiv 2_malul_drept'!E58+'Obiectiv 2_malul_sting'!E58</f>
        <v>8247302.0793729713</v>
      </c>
      <c r="F58" s="232">
        <f>'Obiectiv 2_malul_drept'!F58+'Obiectiv 2_malul_sting'!F58</f>
        <v>0</v>
      </c>
      <c r="G58" s="232">
        <f>'Obiectiv 2_malul_drept'!G58+'Obiectiv 2_malul_sting'!G58</f>
        <v>0</v>
      </c>
      <c r="H58" s="232">
        <f>'Obiectiv 2_malul_drept'!H58+'Obiectiv 2_malul_sting'!H58</f>
        <v>0</v>
      </c>
      <c r="I58" s="232">
        <f>'Obiectiv 2_malul_drept'!I58+'Obiectiv 2_malul_sting'!I58</f>
        <v>0</v>
      </c>
      <c r="J58" s="22">
        <v>0</v>
      </c>
      <c r="K58" s="111">
        <f t="shared" si="50"/>
        <v>0</v>
      </c>
      <c r="L58" s="111">
        <v>0</v>
      </c>
      <c r="M58" s="239">
        <f>'Obiectiv 2_malul_drept'!J58+'Obiectiv 2_malul_sting'!J58</f>
        <v>0</v>
      </c>
      <c r="N58" s="208">
        <f t="shared" si="51"/>
        <v>0</v>
      </c>
      <c r="O58" s="239">
        <f>'Obiectiv 2_malul_drept'!L58+'Obiectiv 2_malul_sting'!L58</f>
        <v>0</v>
      </c>
      <c r="P58" s="208">
        <f t="shared" si="52"/>
        <v>0</v>
      </c>
      <c r="Q58" s="239">
        <f>'Obiectiv 2_malul_drept'!N58+'Obiectiv 2_malul_sting'!N58</f>
        <v>0</v>
      </c>
      <c r="R58" s="208">
        <f t="shared" si="53"/>
        <v>0</v>
      </c>
      <c r="S58" s="239">
        <f>'Obiectiv 2_malul_drept'!P58+'Obiectiv 2_malul_sting'!P58</f>
        <v>0</v>
      </c>
      <c r="T58" s="208">
        <f t="shared" si="54"/>
        <v>0</v>
      </c>
      <c r="U58" s="20">
        <f t="shared" si="55"/>
        <v>0</v>
      </c>
      <c r="V58" s="208">
        <f t="shared" si="56"/>
        <v>0</v>
      </c>
      <c r="W58" s="275"/>
      <c r="X58" s="248">
        <f t="shared" si="70"/>
        <v>100</v>
      </c>
      <c r="Y58" s="248">
        <f t="shared" si="71"/>
        <v>0</v>
      </c>
      <c r="Z58" s="244">
        <f t="shared" si="67"/>
        <v>0</v>
      </c>
      <c r="AA58" s="244">
        <f t="shared" si="68"/>
        <v>0</v>
      </c>
      <c r="AB58" s="244">
        <f t="shared" si="69"/>
        <v>0</v>
      </c>
    </row>
    <row r="59" spans="1:28" s="27" customFormat="1" x14ac:dyDescent="0.25">
      <c r="A59" s="125" t="str">
        <f>[1]buget!$A$50</f>
        <v>activitate</v>
      </c>
      <c r="B59" s="124" t="str">
        <f>[1]buget!$B$50</f>
        <v>1.3.1.2</v>
      </c>
      <c r="C59" s="80" t="s">
        <v>216</v>
      </c>
      <c r="D59" s="93" t="s">
        <v>58</v>
      </c>
      <c r="E59" s="232">
        <f>'Obiectiv 2_malul_drept'!E59+'Obiectiv 2_malul_sting'!E59</f>
        <v>3413466.6939627025</v>
      </c>
      <c r="F59" s="232">
        <f>'Obiectiv 2_malul_drept'!F59+'Obiectiv 2_malul_sting'!F59</f>
        <v>3369890.5234014764</v>
      </c>
      <c r="G59" s="232">
        <f>'Obiectiv 2_malul_drept'!G59+'Obiectiv 2_malul_sting'!G59</f>
        <v>0</v>
      </c>
      <c r="H59" s="232">
        <f>'Obiectiv 2_malul_drept'!H59+'Obiectiv 2_malul_sting'!H59</f>
        <v>0</v>
      </c>
      <c r="I59" s="232">
        <f>'Obiectiv 2_malul_drept'!I59+'Obiectiv 2_malul_sting'!I59</f>
        <v>0</v>
      </c>
      <c r="J59" s="22">
        <v>0</v>
      </c>
      <c r="K59" s="111">
        <f t="shared" si="50"/>
        <v>0</v>
      </c>
      <c r="L59" s="111">
        <v>0</v>
      </c>
      <c r="M59" s="239">
        <f>'Obiectiv 2_malul_drept'!J59+'Obiectiv 2_malul_sting'!J59</f>
        <v>0</v>
      </c>
      <c r="N59" s="208">
        <f t="shared" si="51"/>
        <v>0</v>
      </c>
      <c r="O59" s="239">
        <f>'Obiectiv 2_malul_drept'!L59+'Obiectiv 2_malul_sting'!L59</f>
        <v>0</v>
      </c>
      <c r="P59" s="208">
        <f t="shared" si="52"/>
        <v>0</v>
      </c>
      <c r="Q59" s="239">
        <f>'Obiectiv 2_malul_drept'!N59+'Obiectiv 2_malul_sting'!N59</f>
        <v>0</v>
      </c>
      <c r="R59" s="208">
        <f t="shared" si="53"/>
        <v>0</v>
      </c>
      <c r="S59" s="239">
        <f>'Obiectiv 2_malul_drept'!P59+'Obiectiv 2_malul_sting'!P59</f>
        <v>0</v>
      </c>
      <c r="T59" s="208">
        <f t="shared" si="54"/>
        <v>0</v>
      </c>
      <c r="U59" s="20">
        <f t="shared" si="55"/>
        <v>0</v>
      </c>
      <c r="V59" s="208">
        <f t="shared" si="56"/>
        <v>0</v>
      </c>
      <c r="W59" s="275"/>
      <c r="X59" s="248">
        <f t="shared" si="70"/>
        <v>100</v>
      </c>
      <c r="Y59" s="248">
        <f t="shared" si="71"/>
        <v>99.999999999999986</v>
      </c>
      <c r="Z59" s="244">
        <f t="shared" si="67"/>
        <v>0</v>
      </c>
      <c r="AA59" s="244">
        <f t="shared" si="68"/>
        <v>0</v>
      </c>
      <c r="AB59" s="244">
        <f t="shared" si="69"/>
        <v>0</v>
      </c>
    </row>
    <row r="60" spans="1:28" s="37" customFormat="1" ht="83.25" customHeight="1" x14ac:dyDescent="0.25">
      <c r="A60" s="136"/>
      <c r="B60" s="137"/>
      <c r="C60" s="108" t="s">
        <v>147</v>
      </c>
      <c r="D60" s="105" t="s">
        <v>217</v>
      </c>
      <c r="E60" s="106"/>
      <c r="F60" s="106"/>
      <c r="G60" s="106"/>
      <c r="H60" s="106"/>
      <c r="I60" s="106"/>
      <c r="J60" s="106"/>
      <c r="K60" s="106"/>
      <c r="L60" s="106"/>
      <c r="M60" s="106"/>
      <c r="N60" s="216"/>
      <c r="O60" s="106"/>
      <c r="P60" s="216"/>
      <c r="Q60" s="106"/>
      <c r="R60" s="216"/>
      <c r="S60" s="106"/>
      <c r="T60" s="216"/>
      <c r="U60" s="106"/>
      <c r="V60" s="216"/>
      <c r="W60" s="107"/>
      <c r="X60" s="240"/>
      <c r="Y60" s="240"/>
      <c r="Z60" s="240"/>
      <c r="AA60" s="240"/>
      <c r="AB60" s="240"/>
    </row>
    <row r="61" spans="1:28" s="32" customFormat="1" ht="15.75" customHeight="1" x14ac:dyDescent="0.25">
      <c r="A61" s="138"/>
      <c r="B61" s="139"/>
      <c r="C61" s="65"/>
      <c r="D61" s="65" t="s">
        <v>38</v>
      </c>
      <c r="E61" s="67"/>
      <c r="F61" s="67"/>
      <c r="G61" s="67"/>
      <c r="H61" s="67"/>
      <c r="I61" s="67"/>
      <c r="J61" s="67"/>
      <c r="K61" s="67"/>
      <c r="L61" s="67"/>
      <c r="M61" s="67"/>
      <c r="N61" s="217"/>
      <c r="O61" s="67"/>
      <c r="P61" s="217"/>
      <c r="Q61" s="67"/>
      <c r="R61" s="217"/>
      <c r="S61" s="67"/>
      <c r="T61" s="217"/>
      <c r="U61" s="67"/>
      <c r="V61" s="217"/>
      <c r="W61" s="68"/>
      <c r="X61" s="242"/>
      <c r="Y61" s="242"/>
      <c r="Z61" s="242"/>
      <c r="AA61" s="242"/>
      <c r="AB61" s="242"/>
    </row>
    <row r="62" spans="1:28" s="25" customFormat="1" x14ac:dyDescent="0.25">
      <c r="A62" s="132" t="str">
        <f>[1]buget!$A$63</f>
        <v>acțiune</v>
      </c>
      <c r="B62" s="140" t="str">
        <f>[1]buget!$B$63</f>
        <v>2.1</v>
      </c>
      <c r="C62" s="82" t="s">
        <v>175</v>
      </c>
      <c r="D62" s="17" t="s">
        <v>223</v>
      </c>
      <c r="E62" s="144">
        <f>'Obiectiv 2_malul_drept'!E62+'Obiectiv 2_malul_sting'!E62</f>
        <v>73071638.367067099</v>
      </c>
      <c r="F62" s="144">
        <f>'Obiectiv 2_malul_drept'!F62+'Obiectiv 2_malul_sting'!F62</f>
        <v>89636398.940805137</v>
      </c>
      <c r="G62" s="144">
        <f>'Obiectiv 2_malul_drept'!G62+'Obiectiv 2_malul_sting'!G62</f>
        <v>67193120.578758836</v>
      </c>
      <c r="H62" s="144">
        <f>'Obiectiv 2_malul_drept'!H62+'Obiectiv 2_malul_sting'!H62</f>
        <v>65915670.159260735</v>
      </c>
      <c r="I62" s="144">
        <f>'Obiectiv 2_malul_drept'!I62+'Obiectiv 2_malul_sting'!I62</f>
        <v>295816828.04589176</v>
      </c>
      <c r="J62" s="33">
        <f>J63+J64+J65+J66+J67</f>
        <v>40961868.495999992</v>
      </c>
      <c r="K62" s="111">
        <f>J62*100/E62</f>
        <v>56.057137093645949</v>
      </c>
      <c r="L62" s="111">
        <v>0</v>
      </c>
      <c r="M62" s="111">
        <f>'Obiectiv 2_malul_drept'!J62+'Obiectiv 2_malul_sting'!J62</f>
        <v>21973337.401652496</v>
      </c>
      <c r="N62" s="208">
        <f t="shared" ref="N62:N74" si="72">IF(M62=0,0,M62*100/E62)</f>
        <v>30.070952140517129</v>
      </c>
      <c r="O62" s="111">
        <f>'Obiectiv 2_malul_drept'!L62+'Obiectiv 2_malul_sting'!L62</f>
        <v>40090333.676598161</v>
      </c>
      <c r="P62" s="208">
        <f t="shared" ref="P62:P74" si="73">IF(O62=0,0,O62*100/F62)</f>
        <v>44.725506769937695</v>
      </c>
      <c r="Q62" s="111">
        <f>'Obiectiv 2_malul_drept'!N62+'Obiectiv 2_malul_sting'!N62</f>
        <v>34541926.108908102</v>
      </c>
      <c r="R62" s="208">
        <f t="shared" ref="R62:R74" si="74">IF(Q62=0,0,Q62*100/G62)</f>
        <v>51.406938405875337</v>
      </c>
      <c r="S62" s="111">
        <f>'Obiectiv 2_malul_drept'!P62+'Obiectiv 2_malul_sting'!P62</f>
        <v>40726101.635009393</v>
      </c>
      <c r="T62" s="208">
        <f t="shared" ref="T62:T74" si="75">IF(S62=0,0,S62*100/H62)</f>
        <v>61.785159032154105</v>
      </c>
      <c r="U62" s="20">
        <f t="shared" ref="U62:U74" si="76">M62+O62+Q62+S62</f>
        <v>137331698.82216817</v>
      </c>
      <c r="V62" s="208">
        <f t="shared" ref="V62:V74" si="77">IF(U62=0,0,U62*100/I62)</f>
        <v>46.424572844403265</v>
      </c>
      <c r="W62" s="268" t="s">
        <v>128</v>
      </c>
      <c r="X62" s="247">
        <f t="shared" ref="X62:X63" si="78">IF(E62=0, 0,((E62-M62 - E62/100 * K62)*100/E62))</f>
        <v>13.871910765836915</v>
      </c>
      <c r="Y62" s="247">
        <f t="shared" ref="Y62:Y63" si="79">IF(F62=0, 0,(F62-O62 - F62/100 * L62)*100/F62)</f>
        <v>55.274493230062305</v>
      </c>
      <c r="Z62" s="244">
        <f t="shared" ref="Z62" si="80">IF(G62=0,0,(G62-Q62)*100/G62)</f>
        <v>48.593061594124663</v>
      </c>
      <c r="AA62" s="244">
        <f t="shared" ref="AA62" si="81">IF(H62=0,0,(H62-S62)*100/H62)</f>
        <v>38.214840967845895</v>
      </c>
      <c r="AB62" s="244">
        <f t="shared" ref="AB62" si="82">IF(I62=0,0,(I62-U62)*100/I62)</f>
        <v>53.575427155596735</v>
      </c>
    </row>
    <row r="63" spans="1:28" s="27" customFormat="1" x14ac:dyDescent="0.25">
      <c r="A63" s="141" t="str">
        <f>[1]buget!$A$65</f>
        <v>activitate</v>
      </c>
      <c r="B63" s="135" t="str">
        <f>[1]buget!$B$65</f>
        <v>2.1.1.1</v>
      </c>
      <c r="C63" s="79" t="s">
        <v>218</v>
      </c>
      <c r="D63" s="88" t="s">
        <v>28</v>
      </c>
      <c r="E63" s="232">
        <f>'Obiectiv 2_malul_drept'!E63+'Obiectiv 2_malul_sting'!E63</f>
        <v>5536664.3343497571</v>
      </c>
      <c r="F63" s="232">
        <f>'Obiectiv 2_malul_drept'!F63+'Obiectiv 2_malul_sting'!F63</f>
        <v>5226690.0744767543</v>
      </c>
      <c r="G63" s="232">
        <f>'Obiectiv 2_malul_drept'!G63+'Obiectiv 2_malul_sting'!G63</f>
        <v>5611667.2456488609</v>
      </c>
      <c r="H63" s="232">
        <f>'Obiectiv 2_malul_drept'!H63+'Obiectiv 2_malul_sting'!H63</f>
        <v>5943541.4471329758</v>
      </c>
      <c r="I63" s="232">
        <f>'Obiectiv 2_malul_drept'!I63+'Obiectiv 2_malul_sting'!I63</f>
        <v>22318563.101608351</v>
      </c>
      <c r="J63" s="22">
        <f>[2]buget!$BQ$65</f>
        <v>589790.39999999991</v>
      </c>
      <c r="K63" s="111">
        <f t="shared" ref="K63:K74" si="83">J63*100/E63</f>
        <v>10.652450002087164</v>
      </c>
      <c r="L63" s="251">
        <v>13</v>
      </c>
      <c r="M63" s="239">
        <f>'Obiectiv 2_malul_drept'!J63+'Obiectiv 2_malul_sting'!J63</f>
        <v>4946873.9343497567</v>
      </c>
      <c r="N63" s="208">
        <f t="shared" si="72"/>
        <v>89.347549997912836</v>
      </c>
      <c r="O63" s="239">
        <f>'Obiectiv 2_malul_drept'!L63+'Obiectiv 2_malul_sting'!L63</f>
        <v>4536235.9620590014</v>
      </c>
      <c r="P63" s="208">
        <f t="shared" si="73"/>
        <v>86.789840174579808</v>
      </c>
      <c r="Q63" s="239">
        <f>'Obiectiv 2_malul_drept'!N63+'Obiectiv 2_malul_sting'!N63</f>
        <v>4844062.9422829673</v>
      </c>
      <c r="R63" s="208">
        <f t="shared" si="74"/>
        <v>86.321279046595762</v>
      </c>
      <c r="S63" s="239">
        <f>'Obiectiv 2_malul_drept'!P63+'Obiectiv 2_malul_sting'!P63</f>
        <v>5102808.9176489627</v>
      </c>
      <c r="T63" s="208">
        <f t="shared" si="75"/>
        <v>85.854687193448228</v>
      </c>
      <c r="U63" s="20">
        <f t="shared" si="76"/>
        <v>19429981.75634069</v>
      </c>
      <c r="V63" s="208">
        <f t="shared" si="77"/>
        <v>87.057494104270987</v>
      </c>
      <c r="W63" s="268"/>
      <c r="X63" s="247">
        <f t="shared" si="78"/>
        <v>8.4105024106076312E-15</v>
      </c>
      <c r="Y63" s="247">
        <f t="shared" si="79"/>
        <v>0.2101598254201924</v>
      </c>
      <c r="Z63" s="244">
        <f t="shared" ref="Z63:Z74" si="84">IF(G63=0,0,(G63-Q63)*100/G63)</f>
        <v>13.678720953404246</v>
      </c>
      <c r="AA63" s="244">
        <f t="shared" ref="AA63:AA74" si="85">IF(H63=0,0,(H63-S63)*100/H63)</f>
        <v>14.145312806551766</v>
      </c>
      <c r="AB63" s="244">
        <f t="shared" ref="AB63:AB74" si="86">IF(I63=0,0,(I63-U63)*100/I63)</f>
        <v>12.942505895729012</v>
      </c>
    </row>
    <row r="64" spans="1:28" x14ac:dyDescent="0.25">
      <c r="A64" s="133" t="str">
        <f>[1]buget!$A$69</f>
        <v>activitate</v>
      </c>
      <c r="B64" s="135" t="str">
        <f>[1]buget!$B$69</f>
        <v>2.1.2.1</v>
      </c>
      <c r="C64" s="79" t="s">
        <v>219</v>
      </c>
      <c r="D64" s="90" t="s">
        <v>59</v>
      </c>
      <c r="E64" s="232">
        <f>'Obiectiv 2_malul_drept'!E64+'Obiectiv 2_malul_sting'!E64</f>
        <v>55932346.348861732</v>
      </c>
      <c r="F64" s="232">
        <f>'Obiectiv 2_malul_drept'!F64+'Obiectiv 2_malul_sting'!F64</f>
        <v>70957876.801724225</v>
      </c>
      <c r="G64" s="232">
        <f>'Obiectiv 2_malul_drept'!G64+'Obiectiv 2_malul_sting'!G64</f>
        <v>50266547.468757749</v>
      </c>
      <c r="H64" s="232">
        <f>'Obiectiv 2_malul_drept'!H64+'Obiectiv 2_malul_sting'!H64</f>
        <v>48690206.177522585</v>
      </c>
      <c r="I64" s="232">
        <f>'Obiectiv 2_malul_drept'!I64+'Obiectiv 2_malul_sting'!I64</f>
        <v>225846976.7968663</v>
      </c>
      <c r="J64" s="22">
        <f>[2]buget!$BQ$69</f>
        <v>32182783.407999992</v>
      </c>
      <c r="K64" s="111">
        <f t="shared" si="83"/>
        <v>57.538768724754092</v>
      </c>
      <c r="L64" s="252">
        <v>42</v>
      </c>
      <c r="M64" s="239">
        <f>'Obiectiv 2_malul_drept'!J64+'Obiectiv 2_malul_sting'!J64</f>
        <v>13983086.587215433</v>
      </c>
      <c r="N64" s="208">
        <f t="shared" si="72"/>
        <v>25</v>
      </c>
      <c r="O64" s="239">
        <f>'Obiectiv 2_malul_drept'!L64+'Obiectiv 2_malul_sting'!L64</f>
        <v>32440760.882339805</v>
      </c>
      <c r="P64" s="208">
        <f t="shared" si="73"/>
        <v>45.71833648995473</v>
      </c>
      <c r="Q64" s="239">
        <f>'Obiectiv 2_malul_drept'!N64+'Obiectiv 2_malul_sting'!N64</f>
        <v>25344922.355299961</v>
      </c>
      <c r="R64" s="208">
        <f t="shared" si="74"/>
        <v>50.421052631578945</v>
      </c>
      <c r="S64" s="239">
        <f>'Obiectiv 2_malul_drept'!P64+'Obiectiv 2_malul_sting'!P64</f>
        <v>30695664.052961145</v>
      </c>
      <c r="T64" s="208">
        <f t="shared" si="75"/>
        <v>63.042789223454825</v>
      </c>
      <c r="U64" s="20">
        <f t="shared" si="76"/>
        <v>102464433.87781633</v>
      </c>
      <c r="V64" s="208">
        <f t="shared" si="77"/>
        <v>45.36896412387047</v>
      </c>
      <c r="W64" s="268"/>
      <c r="X64" s="247">
        <f t="shared" ref="X64:X74" si="87">IF(E64=0, 0,((E64-M64 - E64/100 * K64)*100/E64))</f>
        <v>17.461231275245911</v>
      </c>
      <c r="Y64" s="247">
        <f t="shared" ref="Y64:Y74" si="88">IF(F64=0, 0,(F64-O64 - F64/100 * L64)*100/F64)</f>
        <v>12.281663510045279</v>
      </c>
      <c r="Z64" s="244">
        <f t="shared" si="84"/>
        <v>49.578947368421055</v>
      </c>
      <c r="AA64" s="244">
        <f t="shared" si="85"/>
        <v>36.957210776545175</v>
      </c>
      <c r="AB64" s="244">
        <f t="shared" si="86"/>
        <v>54.63103587612953</v>
      </c>
    </row>
    <row r="65" spans="1:28" x14ac:dyDescent="0.25">
      <c r="A65" s="133" t="str">
        <f>[1]buget!$A$69</f>
        <v>activitate</v>
      </c>
      <c r="B65" s="135" t="str">
        <f>[1]buget!$B$70</f>
        <v>2.1.2.2</v>
      </c>
      <c r="C65" s="79" t="s">
        <v>220</v>
      </c>
      <c r="D65" s="90" t="s">
        <v>60</v>
      </c>
      <c r="E65" s="232">
        <f>'Obiectiv 2_malul_drept'!E65+'Obiectiv 2_malul_sting'!E65</f>
        <v>1035213.1918718939</v>
      </c>
      <c r="F65" s="232">
        <f>'Obiectiv 2_malul_drept'!F65+'Obiectiv 2_malul_sting'!F65</f>
        <v>1053153.8878624069</v>
      </c>
      <c r="G65" s="232">
        <f>'Obiectiv 2_malul_drept'!G65+'Obiectiv 2_malul_sting'!G65</f>
        <v>1104263.6455452971</v>
      </c>
      <c r="H65" s="232">
        <f>'Obiectiv 2_malul_drept'!H65+'Obiectiv 2_malul_sting'!H65</f>
        <v>1139907.5986609999</v>
      </c>
      <c r="I65" s="232">
        <f>'Obiectiv 2_malul_drept'!I65+'Obiectiv 2_malul_sting'!I65</f>
        <v>4332538.3239405975</v>
      </c>
      <c r="J65" s="22">
        <v>0</v>
      </c>
      <c r="K65" s="111">
        <f t="shared" si="83"/>
        <v>0</v>
      </c>
      <c r="L65" s="111">
        <v>0</v>
      </c>
      <c r="M65" s="239">
        <f>'Obiectiv 2_malul_drept'!J65+'Obiectiv 2_malul_sting'!J65</f>
        <v>958213.86355084402</v>
      </c>
      <c r="N65" s="208">
        <f t="shared" si="72"/>
        <v>92.561983471074385</v>
      </c>
      <c r="O65" s="239">
        <f>'Obiectiv 2_malul_drept'!L65+'Obiectiv 2_malul_sting'!L65</f>
        <v>983234.95754789026</v>
      </c>
      <c r="P65" s="208">
        <f t="shared" si="73"/>
        <v>93.360995850622402</v>
      </c>
      <c r="Q65" s="239">
        <f>'Obiectiv 2_malul_drept'!N65+'Obiectiv 2_malul_sting'!N65</f>
        <v>1029714.201120298</v>
      </c>
      <c r="R65" s="208">
        <f t="shared" si="74"/>
        <v>93.248945147679322</v>
      </c>
      <c r="S65" s="239">
        <f>'Obiectiv 2_malul_drept'!P65+'Obiectiv 2_malul_sting'!P65</f>
        <v>1061630.682014751</v>
      </c>
      <c r="T65" s="208">
        <f t="shared" si="75"/>
        <v>93.133047210300433</v>
      </c>
      <c r="U65" s="20">
        <f t="shared" si="76"/>
        <v>4032793.7042337833</v>
      </c>
      <c r="V65" s="208">
        <f t="shared" si="77"/>
        <v>93.081547183310647</v>
      </c>
      <c r="W65" s="268"/>
      <c r="X65" s="247">
        <f t="shared" si="87"/>
        <v>7.4380165289256155</v>
      </c>
      <c r="Y65" s="247">
        <f t="shared" si="88"/>
        <v>6.6390041493775938</v>
      </c>
      <c r="Z65" s="244">
        <f t="shared" si="84"/>
        <v>6.7510548523206841</v>
      </c>
      <c r="AA65" s="244">
        <f t="shared" si="85"/>
        <v>6.8669527896995683</v>
      </c>
      <c r="AB65" s="244">
        <f t="shared" si="86"/>
        <v>6.9184528166893582</v>
      </c>
    </row>
    <row r="66" spans="1:28" ht="13.5" customHeight="1" x14ac:dyDescent="0.25">
      <c r="A66" s="133" t="str">
        <f>[1]buget!$A$69</f>
        <v>activitate</v>
      </c>
      <c r="B66" s="135" t="str">
        <f>[1]buget!$B$71</f>
        <v>2.1.2.3</v>
      </c>
      <c r="C66" s="79" t="s">
        <v>221</v>
      </c>
      <c r="D66" s="90" t="s">
        <v>61</v>
      </c>
      <c r="E66" s="232">
        <f>'Obiectiv 2_malul_drept'!E66+'Obiectiv 2_malul_sting'!E66</f>
        <v>2378119.8039837321</v>
      </c>
      <c r="F66" s="232">
        <f>'Obiectiv 2_malul_drept'!F66+'Obiectiv 2_malul_sting'!F66</f>
        <v>2411768.2382417475</v>
      </c>
      <c r="G66" s="232">
        <f>'Obiectiv 2_malul_drept'!G66+'Obiectiv 2_malul_sting'!G66</f>
        <v>2533952.1440181169</v>
      </c>
      <c r="H66" s="232">
        <f>'Obiectiv 2_malul_drept'!H66+'Obiectiv 2_malul_sting'!H66</f>
        <v>2601524.2011919334</v>
      </c>
      <c r="I66" s="232">
        <f>'Obiectiv 2_malul_drept'!I66+'Obiectiv 2_malul_sting'!I66</f>
        <v>9925364.3874355294</v>
      </c>
      <c r="J66" s="22">
        <v>0</v>
      </c>
      <c r="K66" s="111">
        <f t="shared" si="83"/>
        <v>0</v>
      </c>
      <c r="L66" s="111">
        <v>0</v>
      </c>
      <c r="M66" s="239">
        <f>'Obiectiv 2_malul_drept'!J66+'Obiectiv 2_malul_sting'!J66</f>
        <v>2085163.0165364607</v>
      </c>
      <c r="N66" s="208">
        <f t="shared" si="72"/>
        <v>87.681159420289859</v>
      </c>
      <c r="O66" s="239">
        <f>'Obiectiv 2_malul_drept'!L66+'Obiectiv 2_malul_sting'!L66</f>
        <v>2130101.8746514702</v>
      </c>
      <c r="P66" s="208">
        <f t="shared" si="73"/>
        <v>88.321167883211672</v>
      </c>
      <c r="Q66" s="239">
        <f>'Obiectiv 2_malul_drept'!N66+'Obiectiv 2_malul_sting'!N66</f>
        <v>2233631.8899122658</v>
      </c>
      <c r="R66" s="208">
        <f t="shared" si="74"/>
        <v>88.148148148148138</v>
      </c>
      <c r="S66" s="239">
        <f>'Obiectiv 2_malul_drept'!P66+'Obiectiv 2_malul_sting'!P66</f>
        <v>2305896.4510564865</v>
      </c>
      <c r="T66" s="208">
        <f t="shared" si="75"/>
        <v>88.63636363636364</v>
      </c>
      <c r="U66" s="20">
        <f t="shared" si="76"/>
        <v>8754793.2321566828</v>
      </c>
      <c r="V66" s="208">
        <f t="shared" si="77"/>
        <v>88.206265184977326</v>
      </c>
      <c r="W66" s="268"/>
      <c r="X66" s="247">
        <f t="shared" si="87"/>
        <v>12.318840579710148</v>
      </c>
      <c r="Y66" s="247">
        <f t="shared" si="88"/>
        <v>11.67883211678833</v>
      </c>
      <c r="Z66" s="244">
        <f t="shared" si="84"/>
        <v>11.851851851851858</v>
      </c>
      <c r="AA66" s="244">
        <f t="shared" si="85"/>
        <v>11.363636363636362</v>
      </c>
      <c r="AB66" s="244">
        <f t="shared" si="86"/>
        <v>11.793734815022681</v>
      </c>
    </row>
    <row r="67" spans="1:28" x14ac:dyDescent="0.25">
      <c r="A67" s="125" t="str">
        <f>[1]buget!$A$69</f>
        <v>activitate</v>
      </c>
      <c r="B67" s="124" t="str">
        <f>[1]buget!$B$73</f>
        <v>2.1.3.1</v>
      </c>
      <c r="C67" s="79" t="s">
        <v>222</v>
      </c>
      <c r="D67" s="90" t="s">
        <v>29</v>
      </c>
      <c r="E67" s="232">
        <f>'Obiectiv 2_malul_drept'!E67+'Obiectiv 2_malul_sting'!E67</f>
        <v>8189294.6880000001</v>
      </c>
      <c r="F67" s="232">
        <f>'Obiectiv 2_malul_drept'!F67+'Obiectiv 2_malul_sting'!F67</f>
        <v>9986909.9385000002</v>
      </c>
      <c r="G67" s="232">
        <f>'Obiectiv 2_malul_drept'!G67+'Obiectiv 2_malul_sting'!G67</f>
        <v>7676690.07478882</v>
      </c>
      <c r="H67" s="232">
        <f>'Obiectiv 2_malul_drept'!H67+'Obiectiv 2_malul_sting'!H67</f>
        <v>7540490.7347522443</v>
      </c>
      <c r="I67" s="232">
        <f>'Obiectiv 2_malul_drept'!I67+'Obiectiv 2_malul_sting'!I67</f>
        <v>33393385.436041068</v>
      </c>
      <c r="J67" s="22">
        <f>[2]buget!$BQ$73</f>
        <v>8189294.6880000001</v>
      </c>
      <c r="K67" s="111">
        <f t="shared" si="83"/>
        <v>100</v>
      </c>
      <c r="L67" s="252">
        <v>85</v>
      </c>
      <c r="M67" s="239">
        <f>'Obiectiv 2_malul_drept'!J67+'Obiectiv 2_malul_sting'!J67</f>
        <v>0</v>
      </c>
      <c r="N67" s="208">
        <f t="shared" si="72"/>
        <v>0</v>
      </c>
      <c r="O67" s="239">
        <f>'Obiectiv 2_malul_drept'!L67+'Obiectiv 2_malul_sting'!L67</f>
        <v>0</v>
      </c>
      <c r="P67" s="208">
        <f t="shared" si="73"/>
        <v>0</v>
      </c>
      <c r="Q67" s="239">
        <f>'Obiectiv 2_malul_drept'!N67+'Obiectiv 2_malul_sting'!N67</f>
        <v>1089594.7202926069</v>
      </c>
      <c r="R67" s="208">
        <f t="shared" si="74"/>
        <v>14.193548387096776</v>
      </c>
      <c r="S67" s="239">
        <f>'Obiectiv 2_malul_drept'!P67+'Obiectiv 2_malul_sting'!P67</f>
        <v>1560101.5313280504</v>
      </c>
      <c r="T67" s="208">
        <f t="shared" si="75"/>
        <v>20.689655172413794</v>
      </c>
      <c r="U67" s="20">
        <f t="shared" si="76"/>
        <v>2649696.2516206573</v>
      </c>
      <c r="V67" s="208">
        <f t="shared" si="77"/>
        <v>7.9347937234326436</v>
      </c>
      <c r="W67" s="268"/>
      <c r="X67" s="247">
        <f t="shared" si="87"/>
        <v>0</v>
      </c>
      <c r="Y67" s="247">
        <f t="shared" si="88"/>
        <v>15.000000000000004</v>
      </c>
      <c r="Z67" s="244">
        <f t="shared" si="84"/>
        <v>85.806451612903231</v>
      </c>
      <c r="AA67" s="244">
        <f t="shared" si="85"/>
        <v>79.310344827586206</v>
      </c>
      <c r="AB67" s="244">
        <f t="shared" si="86"/>
        <v>92.065206276567352</v>
      </c>
    </row>
    <row r="68" spans="1:28" s="25" customFormat="1" ht="28.5" customHeight="1" x14ac:dyDescent="0.25">
      <c r="A68" s="127" t="str">
        <f>[1]buget!$A$77</f>
        <v>activitate</v>
      </c>
      <c r="B68" s="122" t="str">
        <f>[1]buget!$B$77</f>
        <v>2.1.5.1</v>
      </c>
      <c r="C68" s="81" t="s">
        <v>176</v>
      </c>
      <c r="D68" s="94" t="s">
        <v>224</v>
      </c>
      <c r="E68" s="144">
        <f>'Obiectiv 2_malul_drept'!E68+'Obiectiv 2_malul_sting'!E68</f>
        <v>5131120.0615128847</v>
      </c>
      <c r="F68" s="144">
        <f>'Obiectiv 2_malul_drept'!F68+'Obiectiv 2_malul_sting'!F68</f>
        <v>4886054.3752450552</v>
      </c>
      <c r="G68" s="144">
        <f>'Obiectiv 2_malul_drept'!G68+'Obiectiv 2_malul_sting'!G68</f>
        <v>4900988.378203881</v>
      </c>
      <c r="H68" s="144">
        <f>'Obiectiv 2_malul_drept'!H68+'Obiectiv 2_malul_sting'!H68</f>
        <v>4750188.7357976073</v>
      </c>
      <c r="I68" s="144">
        <f>'Obiectiv 2_malul_drept'!I68+'Obiectiv 2_malul_sting'!I68</f>
        <v>19668351.550759427</v>
      </c>
      <c r="J68" s="6">
        <v>0</v>
      </c>
      <c r="K68" s="111">
        <f t="shared" si="83"/>
        <v>0</v>
      </c>
      <c r="L68" s="111">
        <v>0</v>
      </c>
      <c r="M68" s="239">
        <f>'Obiectiv 2_malul_drept'!J68+'Obiectiv 2_malul_sting'!J68</f>
        <v>200859.22975836761</v>
      </c>
      <c r="N68" s="208">
        <f t="shared" si="72"/>
        <v>3.9145299145299144</v>
      </c>
      <c r="O68" s="239">
        <f>'Obiectiv 2_malul_drept'!L68+'Obiectiv 2_malul_sting'!L68</f>
        <v>1861580.5137677202</v>
      </c>
      <c r="P68" s="208">
        <f t="shared" si="73"/>
        <v>38.099873042742274</v>
      </c>
      <c r="Q68" s="239">
        <f>'Obiectiv 2_malul_drept'!N68+'Obiectiv 2_malul_sting'!N68</f>
        <v>2700687.8453261885</v>
      </c>
      <c r="R68" s="208">
        <f t="shared" si="74"/>
        <v>55.104963262857993</v>
      </c>
      <c r="S68" s="239">
        <f>'Obiectiv 2_malul_drept'!P68+'Obiectiv 2_malul_sting'!P68</f>
        <v>3420969.2562191538</v>
      </c>
      <c r="T68" s="208">
        <f t="shared" si="75"/>
        <v>72.017543859649123</v>
      </c>
      <c r="U68" s="11">
        <f t="shared" si="76"/>
        <v>8184096.8450714294</v>
      </c>
      <c r="V68" s="208">
        <f t="shared" si="77"/>
        <v>41.610486897949656</v>
      </c>
      <c r="W68" s="268"/>
      <c r="X68" s="247">
        <f t="shared" si="87"/>
        <v>96.085470085470078</v>
      </c>
      <c r="Y68" s="247">
        <f t="shared" si="88"/>
        <v>61.900126957257726</v>
      </c>
      <c r="Z68" s="244">
        <f t="shared" si="84"/>
        <v>44.895036737142007</v>
      </c>
      <c r="AA68" s="244">
        <f t="shared" si="85"/>
        <v>27.982456140350884</v>
      </c>
      <c r="AB68" s="244">
        <f t="shared" si="86"/>
        <v>58.389513102050344</v>
      </c>
    </row>
    <row r="69" spans="1:28" s="25" customFormat="1" ht="25.5" x14ac:dyDescent="0.25">
      <c r="A69" s="142" t="str">
        <f>[1]buget!$A$83</f>
        <v>activitate</v>
      </c>
      <c r="B69" s="140" t="str">
        <f>[1]buget!$B$83</f>
        <v>2.2.1.2</v>
      </c>
      <c r="C69" s="81" t="s">
        <v>177</v>
      </c>
      <c r="D69" s="87" t="s">
        <v>225</v>
      </c>
      <c r="E69" s="144">
        <f>'Obiectiv 2_malul_drept'!E69+'Obiectiv 2_malul_sting'!E69</f>
        <v>0</v>
      </c>
      <c r="F69" s="144">
        <f>'Obiectiv 2_malul_drept'!F69+'Obiectiv 2_malul_sting'!F69</f>
        <v>2245303.4499999997</v>
      </c>
      <c r="G69" s="144">
        <f>'Obiectiv 2_malul_drept'!G69+'Obiectiv 2_malul_sting'!G69</f>
        <v>2339029.3000000003</v>
      </c>
      <c r="H69" s="144">
        <f>'Obiectiv 2_malul_drept'!H69+'Obiectiv 2_malul_sting'!H69</f>
        <v>2390521.4</v>
      </c>
      <c r="I69" s="144">
        <f>'Obiectiv 2_malul_drept'!I69+'Obiectiv 2_malul_sting'!I69</f>
        <v>6974854.1500000004</v>
      </c>
      <c r="J69" s="6">
        <v>0</v>
      </c>
      <c r="K69" s="111">
        <v>0</v>
      </c>
      <c r="L69" s="111">
        <v>0</v>
      </c>
      <c r="M69" s="239">
        <f>'Obiectiv 2_malul_drept'!J69+'Obiectiv 2_malul_sting'!J69</f>
        <v>0</v>
      </c>
      <c r="N69" s="208">
        <f t="shared" si="72"/>
        <v>0</v>
      </c>
      <c r="O69" s="239">
        <f>'Obiectiv 2_malul_drept'!L69+'Obiectiv 2_malul_sting'!L69</f>
        <v>372680.01399999997</v>
      </c>
      <c r="P69" s="208">
        <f t="shared" si="73"/>
        <v>16.598202528036914</v>
      </c>
      <c r="Q69" s="239">
        <f>'Obiectiv 2_malul_drept'!N69+'Obiectiv 2_malul_sting'!N69</f>
        <v>582916.61700000009</v>
      </c>
      <c r="R69" s="208">
        <f t="shared" si="74"/>
        <v>24.921304619826696</v>
      </c>
      <c r="S69" s="239">
        <f>'Obiectiv 2_malul_drept'!P69+'Obiectiv 2_malul_sting'!P69</f>
        <v>994038.95499999996</v>
      </c>
      <c r="T69" s="208">
        <f t="shared" si="75"/>
        <v>41.582516475276066</v>
      </c>
      <c r="U69" s="11">
        <f t="shared" si="76"/>
        <v>1949635.5860000001</v>
      </c>
      <c r="V69" s="208">
        <f t="shared" si="77"/>
        <v>27.952349168476879</v>
      </c>
      <c r="W69" s="200" t="s">
        <v>130</v>
      </c>
      <c r="X69" s="247">
        <f t="shared" si="87"/>
        <v>0</v>
      </c>
      <c r="Y69" s="247">
        <f t="shared" si="88"/>
        <v>83.401797471963079</v>
      </c>
      <c r="Z69" s="244">
        <f t="shared" si="84"/>
        <v>75.078695380173301</v>
      </c>
      <c r="AA69" s="244">
        <f t="shared" si="85"/>
        <v>58.417483524723927</v>
      </c>
      <c r="AB69" s="244">
        <f t="shared" si="86"/>
        <v>72.047650831523129</v>
      </c>
    </row>
    <row r="70" spans="1:28" s="25" customFormat="1" ht="25.5" x14ac:dyDescent="0.25">
      <c r="A70" s="132" t="str">
        <f>[1]buget!$A$86</f>
        <v>intervenție</v>
      </c>
      <c r="B70" s="140" t="str">
        <f>[1]buget!$B$86</f>
        <v>2.2.2</v>
      </c>
      <c r="C70" s="81" t="s">
        <v>178</v>
      </c>
      <c r="D70" s="87" t="s">
        <v>226</v>
      </c>
      <c r="E70" s="144">
        <f>'Obiectiv 2_malul_drept'!E70+'Obiectiv 2_malul_sting'!E70</f>
        <v>27349486.639999997</v>
      </c>
      <c r="F70" s="144">
        <f>'Obiectiv 2_malul_drept'!F70+'Obiectiv 2_malul_sting'!F70</f>
        <v>26463081</v>
      </c>
      <c r="G70" s="144">
        <f>'Obiectiv 2_malul_drept'!G70+'Obiectiv 2_malul_sting'!G70</f>
        <v>25619704.759999994</v>
      </c>
      <c r="H70" s="144">
        <f>'Obiectiv 2_malul_drept'!H70+'Obiectiv 2_malul_sting'!H70</f>
        <v>24630028.559999995</v>
      </c>
      <c r="I70" s="144">
        <f>'Obiectiv 2_malul_drept'!I70+'Obiectiv 2_malul_sting'!I70</f>
        <v>104062300.95999999</v>
      </c>
      <c r="J70" s="6">
        <f>J71+J72+J73+J74</f>
        <v>9526709.1600000001</v>
      </c>
      <c r="K70" s="111">
        <f t="shared" si="83"/>
        <v>34.83322844556325</v>
      </c>
      <c r="L70" s="111">
        <v>0</v>
      </c>
      <c r="M70" s="239">
        <f>'Obiectiv 2_malul_drept'!J70+'Obiectiv 2_malul_sting'!J70</f>
        <v>17055132.984000001</v>
      </c>
      <c r="N70" s="208">
        <f t="shared" si="72"/>
        <v>62.359974826935193</v>
      </c>
      <c r="O70" s="239">
        <f>'Obiectiv 2_malul_drept'!L70+'Obiectiv 2_malul_sting'!L70</f>
        <v>16278022.019999996</v>
      </c>
      <c r="P70" s="208">
        <f t="shared" si="73"/>
        <v>61.512195121951201</v>
      </c>
      <c r="Q70" s="239">
        <f>'Obiectiv 2_malul_drept'!N70+'Obiectiv 2_malul_sting'!N70</f>
        <v>16783187.175999995</v>
      </c>
      <c r="R70" s="208">
        <f t="shared" si="74"/>
        <v>65.508901578770562</v>
      </c>
      <c r="S70" s="239">
        <f>'Obiectiv 2_malul_drept'!P70+'Obiectiv 2_malul_sting'!P70</f>
        <v>17508662.859999999</v>
      </c>
      <c r="T70" s="208">
        <f t="shared" si="75"/>
        <v>71.086652690426291</v>
      </c>
      <c r="U70" s="11">
        <f t="shared" si="76"/>
        <v>67625005.039999992</v>
      </c>
      <c r="V70" s="208">
        <f t="shared" si="77"/>
        <v>64.985114125041349</v>
      </c>
      <c r="W70" s="274" t="s">
        <v>138</v>
      </c>
      <c r="X70" s="247">
        <f t="shared" si="87"/>
        <v>2.8067967275015646</v>
      </c>
      <c r="Y70" s="247">
        <f t="shared" si="88"/>
        <v>38.487804878048799</v>
      </c>
      <c r="Z70" s="244">
        <f t="shared" si="84"/>
        <v>34.491098421229431</v>
      </c>
      <c r="AA70" s="244">
        <f t="shared" si="85"/>
        <v>28.913347309573712</v>
      </c>
      <c r="AB70" s="244">
        <f t="shared" si="86"/>
        <v>35.014885874958651</v>
      </c>
    </row>
    <row r="71" spans="1:28" s="27" customFormat="1" x14ac:dyDescent="0.25">
      <c r="A71" s="141" t="str">
        <f>[1]buget!$A$87</f>
        <v>activitate</v>
      </c>
      <c r="B71" s="135" t="str">
        <f>[1]buget!$B$87</f>
        <v>2.2.2.1</v>
      </c>
      <c r="C71" s="79" t="s">
        <v>227</v>
      </c>
      <c r="D71" s="88" t="s">
        <v>30</v>
      </c>
      <c r="E71" s="232">
        <f>'Obiectiv 2_malul_drept'!E71+'Obiectiv 2_malul_sting'!E71</f>
        <v>9380409.1999999993</v>
      </c>
      <c r="F71" s="232">
        <f>'Obiectiv 2_malul_drept'!F71+'Obiectiv 2_malul_sting'!F71</f>
        <v>9449256.2399999984</v>
      </c>
      <c r="G71" s="232">
        <f>'Obiectiv 2_malul_drept'!G71+'Obiectiv 2_malul_sting'!G71</f>
        <v>9401923.8999999985</v>
      </c>
      <c r="H71" s="232">
        <f>'Obiectiv 2_malul_drept'!H71+'Obiectiv 2_malul_sting'!H71</f>
        <v>9367500.379999999</v>
      </c>
      <c r="I71" s="232">
        <f>'Obiectiv 2_malul_drept'!I71+'Obiectiv 2_malul_sting'!I71</f>
        <v>37599089.719999991</v>
      </c>
      <c r="J71" s="22">
        <f>[2]buget!$BK$87</f>
        <v>1101552.6399999999</v>
      </c>
      <c r="K71" s="111">
        <f t="shared" si="83"/>
        <v>11.743119266055045</v>
      </c>
      <c r="L71" s="111">
        <v>0</v>
      </c>
      <c r="M71" s="239">
        <f>'Obiectiv 2_malul_drept'!J71+'Obiectiv 2_malul_sting'!J71</f>
        <v>8278856.5599999996</v>
      </c>
      <c r="N71" s="208">
        <f t="shared" si="72"/>
        <v>88.256880733944968</v>
      </c>
      <c r="O71" s="239">
        <f>'Obiectiv 2_malul_drept'!L71+'Obiectiv 2_malul_sting'!L71</f>
        <v>8364915.3599999985</v>
      </c>
      <c r="P71" s="208">
        <f t="shared" si="73"/>
        <v>88.524590163934434</v>
      </c>
      <c r="Q71" s="239">
        <f>'Obiectiv 2_malul_drept'!N71+'Obiectiv 2_malul_sting'!N71</f>
        <v>8300371.2599999979</v>
      </c>
      <c r="R71" s="208">
        <f t="shared" si="74"/>
        <v>88.283752860411894</v>
      </c>
      <c r="S71" s="239">
        <f>'Obiectiv 2_malul_drept'!P71+'Obiectiv 2_malul_sting'!P71</f>
        <v>8244433.0399999991</v>
      </c>
      <c r="T71" s="208">
        <f t="shared" si="75"/>
        <v>88.01102434542949</v>
      </c>
      <c r="U71" s="20">
        <f t="shared" si="76"/>
        <v>33188576.219999995</v>
      </c>
      <c r="V71" s="208">
        <f t="shared" si="77"/>
        <v>88.269626916914632</v>
      </c>
      <c r="W71" s="275"/>
      <c r="X71" s="247">
        <f t="shared" si="87"/>
        <v>0</v>
      </c>
      <c r="Y71" s="247">
        <f t="shared" si="88"/>
        <v>11.475409836065575</v>
      </c>
      <c r="Z71" s="244">
        <f t="shared" si="84"/>
        <v>11.716247139588109</v>
      </c>
      <c r="AA71" s="244">
        <f t="shared" si="85"/>
        <v>11.98897565457051</v>
      </c>
      <c r="AB71" s="244">
        <f t="shared" si="86"/>
        <v>11.730373083085368</v>
      </c>
    </row>
    <row r="72" spans="1:28" s="27" customFormat="1" x14ac:dyDescent="0.25">
      <c r="A72" s="141" t="str">
        <f>[1]buget!$A$88</f>
        <v>activitate</v>
      </c>
      <c r="B72" s="135" t="str">
        <f>[1]buget!$B$88</f>
        <v>2.2.2.2</v>
      </c>
      <c r="C72" s="79" t="s">
        <v>228</v>
      </c>
      <c r="D72" s="88" t="s">
        <v>31</v>
      </c>
      <c r="E72" s="232">
        <f>'Obiectiv 2_malul_drept'!E72+'Obiectiv 2_malul_sting'!E72</f>
        <v>3907069.5199999996</v>
      </c>
      <c r="F72" s="232">
        <f>'Obiectiv 2_malul_drept'!F72+'Obiectiv 2_malul_sting'!F72</f>
        <v>3932887.1599999997</v>
      </c>
      <c r="G72" s="232">
        <f>'Obiectiv 2_malul_drept'!G72+'Obiectiv 2_malul_sting'!G72</f>
        <v>3911372.46</v>
      </c>
      <c r="H72" s="232">
        <f>'Obiectiv 2_malul_drept'!H72+'Obiectiv 2_malul_sting'!H72</f>
        <v>3902766.58</v>
      </c>
      <c r="I72" s="232">
        <f>'Obiectiv 2_malul_drept'!I72+'Obiectiv 2_malul_sting'!I72</f>
        <v>15654095.719999999</v>
      </c>
      <c r="J72" s="22">
        <f>[2]buget!$BK$88</f>
        <v>507746.91999999993</v>
      </c>
      <c r="K72" s="111">
        <f t="shared" si="83"/>
        <v>12.995594713656388</v>
      </c>
      <c r="L72" s="111">
        <v>0</v>
      </c>
      <c r="M72" s="239">
        <f>'Obiectiv 2_malul_drept'!J72+'Obiectiv 2_malul_sting'!J72</f>
        <v>3399322.5999999996</v>
      </c>
      <c r="N72" s="208">
        <f t="shared" si="72"/>
        <v>87.004405286343612</v>
      </c>
      <c r="O72" s="239">
        <f>'Obiectiv 2_malul_drept'!L72+'Obiectiv 2_malul_sting'!L72</f>
        <v>3433746.1199999992</v>
      </c>
      <c r="P72" s="208">
        <f t="shared" si="73"/>
        <v>87.308533916849001</v>
      </c>
      <c r="Q72" s="239">
        <f>'Obiectiv 2_malul_drept'!N72+'Obiectiv 2_malul_sting'!N72</f>
        <v>3403625.54</v>
      </c>
      <c r="R72" s="208">
        <f t="shared" si="74"/>
        <v>87.018701870187016</v>
      </c>
      <c r="S72" s="239">
        <f>'Obiectiv 2_malul_drept'!P72+'Obiectiv 2_malul_sting'!P72</f>
        <v>3386413.78</v>
      </c>
      <c r="T72" s="208">
        <f t="shared" si="75"/>
        <v>86.769570011025351</v>
      </c>
      <c r="U72" s="20">
        <f t="shared" si="76"/>
        <v>13623108.039999997</v>
      </c>
      <c r="V72" s="208">
        <f t="shared" si="77"/>
        <v>87.025838372732267</v>
      </c>
      <c r="W72" s="275"/>
      <c r="X72" s="247">
        <f t="shared" si="87"/>
        <v>0</v>
      </c>
      <c r="Y72" s="247">
        <f t="shared" si="88"/>
        <v>12.691466083150999</v>
      </c>
      <c r="Z72" s="244">
        <f t="shared" si="84"/>
        <v>12.981298129812979</v>
      </c>
      <c r="AA72" s="244">
        <f t="shared" si="85"/>
        <v>13.230429988974649</v>
      </c>
      <c r="AB72" s="244">
        <f t="shared" si="86"/>
        <v>12.97416162726774</v>
      </c>
    </row>
    <row r="73" spans="1:28" s="27" customFormat="1" x14ac:dyDescent="0.25">
      <c r="A73" s="141" t="str">
        <f>[1]buget!$A$89</f>
        <v>activitate</v>
      </c>
      <c r="B73" s="135" t="str">
        <f>[1]buget!$B$89</f>
        <v>2.2.2.3</v>
      </c>
      <c r="C73" s="79" t="s">
        <v>229</v>
      </c>
      <c r="D73" s="88" t="s">
        <v>32</v>
      </c>
      <c r="E73" s="232">
        <f>'Obiectiv 2_malul_drept'!E73+'Obiectiv 2_malul_sting'!E73</f>
        <v>13442384.559999999</v>
      </c>
      <c r="F73" s="232">
        <f>'Obiectiv 2_malul_drept'!F73+'Obiectiv 2_malul_sting'!F73</f>
        <v>12512949.52</v>
      </c>
      <c r="G73" s="232">
        <f>'Obiectiv 2_malul_drept'!G73+'Obiectiv 2_malul_sting'!G73</f>
        <v>11772843.839999998</v>
      </c>
      <c r="H73" s="232">
        <f>'Obiectiv 2_malul_drept'!H73+'Obiectiv 2_malul_sting'!H73</f>
        <v>10860620.559999999</v>
      </c>
      <c r="I73" s="232">
        <f>'Obiectiv 2_malul_drept'!I73+'Obiectiv 2_malul_sting'!I73</f>
        <v>48588798.479999997</v>
      </c>
      <c r="J73" s="22">
        <f>[2]buget!$BK$89</f>
        <v>7538750.879999999</v>
      </c>
      <c r="K73" s="111">
        <f t="shared" si="83"/>
        <v>56.081946222791288</v>
      </c>
      <c r="L73" s="111">
        <v>0</v>
      </c>
      <c r="M73" s="239">
        <f>'Obiectiv 2_malul_drept'!J73+'Obiectiv 2_malul_sting'!J73</f>
        <v>5376953.824</v>
      </c>
      <c r="N73" s="208">
        <f t="shared" si="72"/>
        <v>40</v>
      </c>
      <c r="O73" s="239">
        <f>'Obiectiv 2_malul_drept'!L73+'Obiectiv 2_malul_sting'!L73</f>
        <v>4380392.92</v>
      </c>
      <c r="P73" s="208">
        <f t="shared" si="73"/>
        <v>35.006877579092162</v>
      </c>
      <c r="Q73" s="239">
        <f>'Obiectiv 2_malul_drept'!N73+'Obiectiv 2_malul_sting'!N73</f>
        <v>4946659.8239999991</v>
      </c>
      <c r="R73" s="208">
        <f t="shared" si="74"/>
        <v>42.017543859649123</v>
      </c>
      <c r="S73" s="239">
        <f>'Obiectiv 2_malul_drept'!P73+'Obiectiv 2_malul_sting'!P73</f>
        <v>5705698.4399999985</v>
      </c>
      <c r="T73" s="208">
        <f t="shared" si="75"/>
        <v>52.53565768621236</v>
      </c>
      <c r="U73" s="20">
        <f t="shared" si="76"/>
        <v>20409705.007999998</v>
      </c>
      <c r="V73" s="208">
        <f t="shared" si="77"/>
        <v>42.004959263195182</v>
      </c>
      <c r="W73" s="275"/>
      <c r="X73" s="247">
        <f t="shared" si="87"/>
        <v>3.9180537772087045</v>
      </c>
      <c r="Y73" s="247">
        <f t="shared" si="88"/>
        <v>64.993122420907838</v>
      </c>
      <c r="Z73" s="244">
        <f t="shared" si="84"/>
        <v>57.982456140350877</v>
      </c>
      <c r="AA73" s="244">
        <f t="shared" si="85"/>
        <v>47.464342313787647</v>
      </c>
      <c r="AB73" s="244">
        <f t="shared" si="86"/>
        <v>57.995040736804818</v>
      </c>
    </row>
    <row r="74" spans="1:28" s="27" customFormat="1" x14ac:dyDescent="0.25">
      <c r="A74" s="141" t="str">
        <f>[1]buget!$A$90</f>
        <v>activitate</v>
      </c>
      <c r="B74" s="135" t="str">
        <f>[1]buget!$B$90</f>
        <v>2.2.2.4</v>
      </c>
      <c r="C74" s="79" t="s">
        <v>230</v>
      </c>
      <c r="D74" s="88" t="s">
        <v>33</v>
      </c>
      <c r="E74" s="232">
        <f>'Obiectiv 2_malul_drept'!E74+'Obiectiv 2_malul_sting'!E74</f>
        <v>619623.36</v>
      </c>
      <c r="F74" s="232">
        <f>'Obiectiv 2_malul_drept'!F74+'Obiectiv 2_malul_sting'!F74</f>
        <v>567988.07999999996</v>
      </c>
      <c r="G74" s="232">
        <f>'Obiectiv 2_malul_drept'!G74+'Obiectiv 2_malul_sting'!G74</f>
        <v>533564.55999999994</v>
      </c>
      <c r="H74" s="232">
        <f>'Obiectiv 2_malul_drept'!H74+'Obiectiv 2_malul_sting'!H74</f>
        <v>499141.03999999992</v>
      </c>
      <c r="I74" s="232">
        <f>'Obiectiv 2_malul_drept'!I74+'Obiectiv 2_malul_sting'!I74</f>
        <v>2220317.04</v>
      </c>
      <c r="J74" s="22">
        <f>[2]buget!$BK$90</f>
        <v>378658.72</v>
      </c>
      <c r="K74" s="111">
        <f t="shared" si="83"/>
        <v>61.111111111111114</v>
      </c>
      <c r="L74" s="111">
        <v>0</v>
      </c>
      <c r="M74" s="239">
        <f>'Obiectiv 2_malul_drept'!J74+'Obiectiv 2_malul_sting'!J74</f>
        <v>0</v>
      </c>
      <c r="N74" s="208">
        <f t="shared" si="72"/>
        <v>0</v>
      </c>
      <c r="O74" s="239">
        <f>'Obiectiv 2_malul_drept'!L74+'Obiectiv 2_malul_sting'!L74</f>
        <v>98967.62</v>
      </c>
      <c r="P74" s="208">
        <f t="shared" si="73"/>
        <v>17.424242424242426</v>
      </c>
      <c r="Q74" s="239">
        <f>'Obiectiv 2_malul_drept'!N74+'Obiectiv 2_malul_sting'!N74</f>
        <v>132530.552</v>
      </c>
      <c r="R74" s="208">
        <f t="shared" si="74"/>
        <v>24.838709677419356</v>
      </c>
      <c r="S74" s="239">
        <f>'Obiectiv 2_malul_drept'!P74+'Obiectiv 2_malul_sting'!P74</f>
        <v>172117.59999999998</v>
      </c>
      <c r="T74" s="208">
        <f t="shared" si="75"/>
        <v>34.482758620689651</v>
      </c>
      <c r="U74" s="20">
        <f t="shared" si="76"/>
        <v>403615.772</v>
      </c>
      <c r="V74" s="208">
        <f t="shared" si="77"/>
        <v>18.178294573643413</v>
      </c>
      <c r="W74" s="275"/>
      <c r="X74" s="247">
        <f t="shared" si="87"/>
        <v>38.888888888888893</v>
      </c>
      <c r="Y74" s="247">
        <f t="shared" si="88"/>
        <v>82.575757575757578</v>
      </c>
      <c r="Z74" s="244">
        <f t="shared" si="84"/>
        <v>75.161290322580641</v>
      </c>
      <c r="AA74" s="244">
        <f t="shared" si="85"/>
        <v>65.517241379310335</v>
      </c>
      <c r="AB74" s="244">
        <f t="shared" si="86"/>
        <v>81.821705426356587</v>
      </c>
    </row>
    <row r="75" spans="1:28" s="37" customFormat="1" ht="51.75" customHeight="1" x14ac:dyDescent="0.25">
      <c r="A75" s="143"/>
      <c r="B75" s="135"/>
      <c r="C75" s="108">
        <v>4</v>
      </c>
      <c r="D75" s="105" t="s">
        <v>237</v>
      </c>
      <c r="E75" s="106"/>
      <c r="F75" s="106"/>
      <c r="G75" s="106"/>
      <c r="H75" s="106"/>
      <c r="I75" s="106"/>
      <c r="J75" s="106"/>
      <c r="K75" s="106"/>
      <c r="L75" s="106"/>
      <c r="M75" s="106"/>
      <c r="N75" s="216"/>
      <c r="O75" s="106"/>
      <c r="P75" s="216"/>
      <c r="Q75" s="106"/>
      <c r="R75" s="216"/>
      <c r="S75" s="106"/>
      <c r="T75" s="216"/>
      <c r="U75" s="106"/>
      <c r="V75" s="216"/>
      <c r="W75" s="107"/>
      <c r="X75" s="240"/>
      <c r="Y75" s="240"/>
      <c r="Z75" s="240"/>
      <c r="AA75" s="240"/>
      <c r="AB75" s="240"/>
    </row>
    <row r="76" spans="1:28" s="2" customFormat="1" ht="15.75" customHeight="1" x14ac:dyDescent="0.25">
      <c r="A76" s="143"/>
      <c r="B76" s="135"/>
      <c r="C76" s="65"/>
      <c r="D76" s="65" t="s">
        <v>129</v>
      </c>
      <c r="E76" s="63"/>
      <c r="F76" s="63"/>
      <c r="G76" s="63"/>
      <c r="H76" s="63"/>
      <c r="I76" s="63"/>
      <c r="J76" s="63"/>
      <c r="K76" s="63"/>
      <c r="L76" s="63"/>
      <c r="M76" s="63"/>
      <c r="N76" s="213"/>
      <c r="O76" s="63"/>
      <c r="P76" s="213"/>
      <c r="Q76" s="63"/>
      <c r="R76" s="213"/>
      <c r="S76" s="63"/>
      <c r="T76" s="213"/>
      <c r="U76" s="63"/>
      <c r="V76" s="213"/>
      <c r="W76" s="64"/>
      <c r="X76" s="241"/>
      <c r="Y76" s="241"/>
      <c r="Z76" s="241"/>
      <c r="AA76" s="241"/>
      <c r="AB76" s="241"/>
    </row>
    <row r="77" spans="1:28" s="238" customFormat="1" x14ac:dyDescent="0.25">
      <c r="A77" s="234"/>
      <c r="B77" s="235"/>
      <c r="C77" s="236" t="s">
        <v>239</v>
      </c>
      <c r="D77" s="237" t="s">
        <v>238</v>
      </c>
      <c r="E77" s="144">
        <f>'Obiectiv 2_malul_drept'!E77+'Obiectiv 2_malul_sting'!E77</f>
        <v>5057600</v>
      </c>
      <c r="F77" s="144">
        <f>'Obiectiv 2_malul_drept'!F77+'Obiectiv 2_malul_sting'!F77</f>
        <v>3294300</v>
      </c>
      <c r="G77" s="144">
        <f>'Obiectiv 2_malul_drept'!G77+'Obiectiv 2_malul_sting'!G77</f>
        <v>3815706.1999999997</v>
      </c>
      <c r="H77" s="144">
        <f>'Obiectiv 2_malul_drept'!H77+'Obiectiv 2_malul_sting'!H77</f>
        <v>4324888.2200000007</v>
      </c>
      <c r="I77" s="144">
        <f>'Obiectiv 2_malul_drept'!I77+'Obiectiv 2_malul_sting'!I77</f>
        <v>16492494.419999998</v>
      </c>
      <c r="J77" s="200">
        <f>J78+J79+J80</f>
        <v>5057600</v>
      </c>
      <c r="K77" s="111">
        <f t="shared" ref="K77:K81" si="89">J77*100/E77</f>
        <v>100</v>
      </c>
      <c r="L77" s="111">
        <v>0</v>
      </c>
      <c r="M77" s="200"/>
      <c r="N77" s="208">
        <f t="shared" ref="N77:N81" si="90">IF(M77=0,0,M77*100/E77)</f>
        <v>0</v>
      </c>
      <c r="O77" s="239">
        <f>'Obiectiv 2_malul_drept'!L77+'Obiectiv 2_malul_sting'!L77</f>
        <v>189600</v>
      </c>
      <c r="P77" s="208">
        <f t="shared" ref="P77:P81" si="91">IF(O77=0,0,O77*100/F77)</f>
        <v>5.7553956834532372</v>
      </c>
      <c r="Q77" s="239">
        <f>'Obiectiv 2_malul_drept'!N77+'Obiectiv 2_malul_sting'!N77</f>
        <v>303234.93</v>
      </c>
      <c r="R77" s="208">
        <f t="shared" ref="R77:R81" si="92">IF(Q77=0,0,Q77*100/G77)</f>
        <v>7.9470198727564512</v>
      </c>
      <c r="S77" s="239">
        <f>'Obiectiv 2_malul_drept'!P77+'Obiectiv 2_malul_sting'!P77</f>
        <v>542335.67559999996</v>
      </c>
      <c r="T77" s="208">
        <f t="shared" ref="T77:T81" si="93">IF(S77=0,0,S77*100/H77)</f>
        <v>12.539877287279342</v>
      </c>
      <c r="U77" s="20">
        <f>M77+O77+Q77+S77</f>
        <v>1035170.6055999999</v>
      </c>
      <c r="V77" s="208">
        <f t="shared" ref="V77:V81" si="94">IF(U77=0,0,U77*100/I77)</f>
        <v>6.2766163761418454</v>
      </c>
      <c r="W77" s="268" t="s">
        <v>131</v>
      </c>
      <c r="X77" s="249">
        <f t="shared" ref="X77" si="95">IF(E77=0, 0,((E77-M77 - E77/100 * K77)*100/E77))</f>
        <v>0</v>
      </c>
      <c r="Y77" s="244">
        <f t="shared" ref="Y77" si="96">IF(F77=0, 0,(F77-O77 - F77/100 * L77)*100/F77)</f>
        <v>94.244604316546756</v>
      </c>
      <c r="Z77" s="244">
        <f t="shared" ref="Z77" si="97">IF(G77=0,0,(G77-Q77)*100/G77)</f>
        <v>92.052980127243544</v>
      </c>
      <c r="AA77" s="244">
        <f t="shared" ref="AA77" si="98">IF(H77=0,0,(H77-S77)*100/H77)</f>
        <v>87.460122712720661</v>
      </c>
      <c r="AB77" s="244">
        <f t="shared" ref="AB77" si="99">IF(I77=0,0,(I77-U77)*100/I77)</f>
        <v>93.723383623858155</v>
      </c>
    </row>
    <row r="78" spans="1:28" s="27" customFormat="1" ht="25.5" x14ac:dyDescent="0.25">
      <c r="A78" s="125" t="str">
        <f>[1]buget!$A$279</f>
        <v>activitate</v>
      </c>
      <c r="B78" s="124" t="str">
        <f>[1]buget!$B$279</f>
        <v>7.1.1.1</v>
      </c>
      <c r="C78" s="80" t="s">
        <v>240</v>
      </c>
      <c r="D78" s="89" t="s">
        <v>64</v>
      </c>
      <c r="E78" s="232">
        <f>'Obiectiv 2_malul_drept'!E78+'Obiectiv 2_malul_sting'!E78</f>
        <v>3248000</v>
      </c>
      <c r="F78" s="232">
        <f>'Obiectiv 2_malul_drept'!F78+'Obiectiv 2_malul_sting'!F78</f>
        <v>2370000</v>
      </c>
      <c r="G78" s="232">
        <f>'Obiectiv 2_malul_drept'!G78+'Obiectiv 2_malul_sting'!G78</f>
        <v>2526957.75</v>
      </c>
      <c r="H78" s="232">
        <f>'Obiectiv 2_malul_drept'!H78+'Obiectiv 2_malul_sting'!H78</f>
        <v>2653305.65</v>
      </c>
      <c r="I78" s="232">
        <f>'Obiectiv 2_malul_drept'!I78+'Obiectiv 2_malul_sting'!I78</f>
        <v>10798263.4</v>
      </c>
      <c r="J78" s="22">
        <f>[2]buget!$BK$279</f>
        <v>3248000</v>
      </c>
      <c r="K78" s="111">
        <f t="shared" si="89"/>
        <v>100</v>
      </c>
      <c r="L78" s="111">
        <v>0</v>
      </c>
      <c r="M78" s="239">
        <f>'Obiectiv 2_malul_drept'!J78+'Obiectiv 2_malul_sting'!J78</f>
        <v>0</v>
      </c>
      <c r="N78" s="208">
        <f t="shared" si="90"/>
        <v>0</v>
      </c>
      <c r="O78" s="239">
        <f>'Obiectiv 2_malul_drept'!L78+'Obiectiv 2_malul_sting'!L78</f>
        <v>189600</v>
      </c>
      <c r="P78" s="208">
        <f t="shared" si="91"/>
        <v>8</v>
      </c>
      <c r="Q78" s="239">
        <f>'Obiectiv 2_malul_drept'!N78+'Obiectiv 2_malul_sting'!N78</f>
        <v>303234.93</v>
      </c>
      <c r="R78" s="208">
        <f t="shared" si="92"/>
        <v>12</v>
      </c>
      <c r="S78" s="239">
        <f>'Obiectiv 2_malul_drept'!P78+'Obiectiv 2_malul_sting'!P78</f>
        <v>424528.90399999998</v>
      </c>
      <c r="T78" s="208">
        <f t="shared" si="93"/>
        <v>16</v>
      </c>
      <c r="U78" s="20">
        <f>M78+O78+Q78+S78</f>
        <v>917363.83400000003</v>
      </c>
      <c r="V78" s="208">
        <f t="shared" si="94"/>
        <v>8.4954756150882567</v>
      </c>
      <c r="W78" s="268"/>
      <c r="X78" s="249">
        <f t="shared" ref="X78:X81" si="100">IF(E78=0, 0,((E78-M78 - E78/100 * K78)*100/E78))</f>
        <v>0</v>
      </c>
      <c r="Y78" s="249">
        <f t="shared" ref="Y78:Y81" si="101">IF(F78=0, 0,(F78-O78 - F78/100 * L78)*100/F78)</f>
        <v>92</v>
      </c>
      <c r="Z78" s="244">
        <f t="shared" ref="Z78:Z81" si="102">IF(G78=0,0,(G78-Q78)*100/G78)</f>
        <v>87.999999999999986</v>
      </c>
      <c r="AA78" s="244">
        <f t="shared" ref="AA78:AA81" si="103">IF(H78=0,0,(H78-S78)*100/H78)</f>
        <v>84</v>
      </c>
      <c r="AB78" s="244">
        <f t="shared" ref="AB78:AB81" si="104">IF(I78=0,0,(I78-U78)*100/I78)</f>
        <v>91.504524384911733</v>
      </c>
    </row>
    <row r="79" spans="1:28" s="27" customFormat="1" ht="51" x14ac:dyDescent="0.25">
      <c r="A79" s="125" t="str">
        <f>[1]buget!$A$287</f>
        <v>activitate</v>
      </c>
      <c r="B79" s="124" t="str">
        <f>[1]buget!$B$287</f>
        <v>7.2.1.1</v>
      </c>
      <c r="C79" s="80" t="s">
        <v>241</v>
      </c>
      <c r="D79" s="89" t="s">
        <v>65</v>
      </c>
      <c r="E79" s="232">
        <f>'Obiectiv 2_malul_drept'!E79+'Obiectiv 2_malul_sting'!E79</f>
        <v>1113600</v>
      </c>
      <c r="F79" s="232">
        <f>'Obiectiv 2_malul_drept'!F79+'Obiectiv 2_malul_sting'!F79</f>
        <v>568800</v>
      </c>
      <c r="G79" s="232">
        <f>'Obiectiv 2_malul_drept'!G79+'Obiectiv 2_malul_sting'!G79</f>
        <v>909704.79</v>
      </c>
      <c r="H79" s="232">
        <f>'Obiectiv 2_malul_drept'!H79+'Obiectiv 2_malul_sting'!H79</f>
        <v>1273586.72</v>
      </c>
      <c r="I79" s="232">
        <f>'Obiectiv 2_malul_drept'!I79+'Obiectiv 2_malul_sting'!I79</f>
        <v>3865691.51</v>
      </c>
      <c r="J79" s="22">
        <f>[2]buget!$BK$287</f>
        <v>1113600</v>
      </c>
      <c r="K79" s="111">
        <f t="shared" si="89"/>
        <v>100</v>
      </c>
      <c r="L79" s="111">
        <v>0</v>
      </c>
      <c r="M79" s="239">
        <f>'Obiectiv 2_malul_drept'!J79+'Obiectiv 2_malul_sting'!J79</f>
        <v>0</v>
      </c>
      <c r="N79" s="208">
        <f t="shared" si="90"/>
        <v>0</v>
      </c>
      <c r="O79" s="239">
        <f>'Obiectiv 2_malul_drept'!L79+'Obiectiv 2_malul_sting'!L79</f>
        <v>0</v>
      </c>
      <c r="P79" s="208">
        <f t="shared" si="91"/>
        <v>0</v>
      </c>
      <c r="Q79" s="239">
        <f>'Obiectiv 2_malul_drept'!N79+'Obiectiv 2_malul_sting'!N79</f>
        <v>0</v>
      </c>
      <c r="R79" s="208">
        <f t="shared" si="92"/>
        <v>0</v>
      </c>
      <c r="S79" s="239">
        <f>'Obiectiv 2_malul_drept'!P79+'Obiectiv 2_malul_sting'!P79</f>
        <v>127358.67200000001</v>
      </c>
      <c r="T79" s="208">
        <f t="shared" si="93"/>
        <v>10.000000000000002</v>
      </c>
      <c r="U79" s="20">
        <f>M79+O79+Q79+S79</f>
        <v>127358.67200000001</v>
      </c>
      <c r="V79" s="208">
        <f t="shared" si="94"/>
        <v>3.2945896399270622</v>
      </c>
      <c r="W79" s="268"/>
      <c r="X79" s="249">
        <f t="shared" si="100"/>
        <v>0</v>
      </c>
      <c r="Y79" s="249">
        <f t="shared" si="101"/>
        <v>100</v>
      </c>
      <c r="Z79" s="244">
        <f t="shared" si="102"/>
        <v>100</v>
      </c>
      <c r="AA79" s="244">
        <f t="shared" si="103"/>
        <v>90</v>
      </c>
      <c r="AB79" s="244">
        <f t="shared" si="104"/>
        <v>96.705410360072946</v>
      </c>
    </row>
    <row r="80" spans="1:28" s="27" customFormat="1" ht="25.5" x14ac:dyDescent="0.25">
      <c r="A80" s="133" t="str">
        <f>[1]buget!$A$292</f>
        <v>activitate</v>
      </c>
      <c r="B80" s="135" t="str">
        <f>[1]buget!$B$292</f>
        <v>7.3.1.1</v>
      </c>
      <c r="C80" s="80" t="s">
        <v>242</v>
      </c>
      <c r="D80" s="89" t="s">
        <v>66</v>
      </c>
      <c r="E80" s="232">
        <f>'Obiectiv 2_malul_drept'!E80+'Obiectiv 2_malul_sting'!E80</f>
        <v>696000</v>
      </c>
      <c r="F80" s="232">
        <f>'Obiectiv 2_malul_drept'!F80+'Obiectiv 2_malul_sting'!F80</f>
        <v>355500</v>
      </c>
      <c r="G80" s="232">
        <f>'Obiectiv 2_malul_drept'!G80+'Obiectiv 2_malul_sting'!G80</f>
        <v>379043.66</v>
      </c>
      <c r="H80" s="232">
        <f>'Obiectiv 2_malul_drept'!H80+'Obiectiv 2_malul_sting'!H80</f>
        <v>397995.85</v>
      </c>
      <c r="I80" s="232">
        <f>'Obiectiv 2_malul_drept'!I80+'Obiectiv 2_malul_sting'!I80</f>
        <v>1828539.5099999998</v>
      </c>
      <c r="J80" s="22">
        <f>[2]buget!$BK$292</f>
        <v>696000</v>
      </c>
      <c r="K80" s="111">
        <f t="shared" si="89"/>
        <v>100</v>
      </c>
      <c r="L80" s="111">
        <v>0</v>
      </c>
      <c r="M80" s="239">
        <f>'Obiectiv 2_malul_drept'!J80+'Obiectiv 2_malul_sting'!J80</f>
        <v>0</v>
      </c>
      <c r="N80" s="208">
        <f t="shared" si="90"/>
        <v>0</v>
      </c>
      <c r="O80" s="239">
        <f>'Obiectiv 2_malul_drept'!L80+'Obiectiv 2_malul_sting'!L80</f>
        <v>0</v>
      </c>
      <c r="P80" s="208">
        <f t="shared" si="91"/>
        <v>0</v>
      </c>
      <c r="Q80" s="239">
        <f>'Obiectiv 2_malul_drept'!N80+'Obiectiv 2_malul_sting'!N80</f>
        <v>0</v>
      </c>
      <c r="R80" s="208">
        <f t="shared" si="92"/>
        <v>0</v>
      </c>
      <c r="S80" s="239">
        <f>'Obiectiv 2_malul_drept'!P80+'Obiectiv 2_malul_sting'!P80</f>
        <v>0</v>
      </c>
      <c r="T80" s="208">
        <f t="shared" si="93"/>
        <v>0</v>
      </c>
      <c r="U80" s="20">
        <f>M80+O80+Q80+S80</f>
        <v>0</v>
      </c>
      <c r="V80" s="208">
        <f t="shared" si="94"/>
        <v>0</v>
      </c>
      <c r="W80" s="268"/>
      <c r="X80" s="249">
        <f t="shared" si="100"/>
        <v>0</v>
      </c>
      <c r="Y80" s="249">
        <f t="shared" si="101"/>
        <v>100</v>
      </c>
      <c r="Z80" s="244">
        <f t="shared" si="102"/>
        <v>100</v>
      </c>
      <c r="AA80" s="244">
        <f t="shared" si="103"/>
        <v>100</v>
      </c>
      <c r="AB80" s="244">
        <f t="shared" si="104"/>
        <v>100</v>
      </c>
    </row>
    <row r="81" spans="1:28" s="25" customFormat="1" x14ac:dyDescent="0.25">
      <c r="A81" s="142" t="str">
        <f>[1]buget!$A$297</f>
        <v>acțiune</v>
      </c>
      <c r="B81" s="140" t="str">
        <f>[1]buget!$B$297</f>
        <v>7.4</v>
      </c>
      <c r="C81" s="82" t="s">
        <v>243</v>
      </c>
      <c r="D81" s="95" t="s">
        <v>244</v>
      </c>
      <c r="E81" s="144">
        <f>'Obiectiv 2_malul_drept'!E81+'Obiectiv 2_malul_sting'!E81</f>
        <v>12011846.4</v>
      </c>
      <c r="F81" s="144">
        <f>'Obiectiv 2_malul_drept'!F81+'Obiectiv 2_malul_sting'!F81</f>
        <v>12270722.4</v>
      </c>
      <c r="G81" s="144">
        <f>'Obiectiv 2_malul_drept'!G81+'Obiectiv 2_malul_sting'!G81</f>
        <v>13083374.489999998</v>
      </c>
      <c r="H81" s="144">
        <f>'Obiectiv 2_malul_drept'!H81+'Obiectiv 2_malul_sting'!H81</f>
        <v>13737543.050000001</v>
      </c>
      <c r="I81" s="144">
        <f>'Obiectiv 2_malul_drept'!I81+'Obiectiv 2_malul_sting'!I81</f>
        <v>51103486.339999996</v>
      </c>
      <c r="J81" s="6">
        <f>[2]buget!$BK$299+[2]buget!$BK$300</f>
        <v>12011846.4</v>
      </c>
      <c r="K81" s="111">
        <f t="shared" si="89"/>
        <v>100</v>
      </c>
      <c r="L81" s="111">
        <v>0</v>
      </c>
      <c r="M81" s="239">
        <f>'Obiectiv 2_malul_drept'!J81+'Obiectiv 2_malul_sting'!J81</f>
        <v>0</v>
      </c>
      <c r="N81" s="208">
        <f t="shared" si="90"/>
        <v>0</v>
      </c>
      <c r="O81" s="239">
        <f>'Obiectiv 2_malul_drept'!L81+'Obiectiv 2_malul_sting'!L81</f>
        <v>2454144.48</v>
      </c>
      <c r="P81" s="208">
        <f t="shared" si="91"/>
        <v>20</v>
      </c>
      <c r="Q81" s="239">
        <f>'Obiectiv 2_malul_drept'!N81+'Obiectiv 2_malul_sting'!N81</f>
        <v>3270843.6225000001</v>
      </c>
      <c r="R81" s="208">
        <f t="shared" si="92"/>
        <v>25.000000000000004</v>
      </c>
      <c r="S81" s="239">
        <f>'Obiectiv 2_malul_drept'!P81+'Obiectiv 2_malul_sting'!P81</f>
        <v>4121262.915</v>
      </c>
      <c r="T81" s="208">
        <f t="shared" si="93"/>
        <v>30</v>
      </c>
      <c r="U81" s="11">
        <f>M81+O81+Q81+S81</f>
        <v>9846251.0175000001</v>
      </c>
      <c r="V81" s="208">
        <f t="shared" si="94"/>
        <v>19.267278463139</v>
      </c>
      <c r="W81" s="193" t="s">
        <v>117</v>
      </c>
      <c r="X81" s="249">
        <f t="shared" si="100"/>
        <v>0</v>
      </c>
      <c r="Y81" s="249">
        <f t="shared" si="101"/>
        <v>80</v>
      </c>
      <c r="Z81" s="244">
        <f t="shared" si="102"/>
        <v>74.999999999999986</v>
      </c>
      <c r="AA81" s="244">
        <f t="shared" si="103"/>
        <v>70</v>
      </c>
      <c r="AB81" s="244">
        <f t="shared" si="104"/>
        <v>80.732721536861007</v>
      </c>
    </row>
    <row r="82" spans="1:28" s="32" customFormat="1" ht="15.75" customHeight="1" x14ac:dyDescent="0.25">
      <c r="A82" s="138"/>
      <c r="B82" s="139"/>
      <c r="C82" s="65"/>
      <c r="D82" s="65" t="s">
        <v>38</v>
      </c>
      <c r="E82" s="67"/>
      <c r="F82" s="67"/>
      <c r="G82" s="67"/>
      <c r="H82" s="67"/>
      <c r="I82" s="67"/>
      <c r="J82" s="67"/>
      <c r="K82" s="67"/>
      <c r="L82" s="67"/>
      <c r="M82" s="67"/>
      <c r="N82" s="217"/>
      <c r="O82" s="67"/>
      <c r="P82" s="217"/>
      <c r="Q82" s="67"/>
      <c r="R82" s="217"/>
      <c r="S82" s="67"/>
      <c r="T82" s="217"/>
      <c r="U82" s="67"/>
      <c r="V82" s="217"/>
      <c r="W82" s="68"/>
      <c r="X82" s="242"/>
      <c r="Y82" s="242"/>
      <c r="Z82" s="242"/>
      <c r="AA82" s="242"/>
      <c r="AB82" s="242"/>
    </row>
    <row r="83" spans="1:28" s="25" customFormat="1" ht="25.5" x14ac:dyDescent="0.25">
      <c r="A83" s="132" t="str">
        <f>[1]buget!$A$306</f>
        <v>intervenție</v>
      </c>
      <c r="B83" s="140" t="str">
        <f>[1]buget!$B$306</f>
        <v>7.5.1</v>
      </c>
      <c r="C83" s="82" t="s">
        <v>245</v>
      </c>
      <c r="D83" s="86" t="s">
        <v>246</v>
      </c>
      <c r="E83" s="144">
        <f>'Obiectiv 2_malul_drept'!E83+'Obiectiv 2_malul_sting'!E83</f>
        <v>2047608.8</v>
      </c>
      <c r="F83" s="144">
        <f>'Obiectiv 2_malul_drept'!F83+'Obiectiv 2_malul_sting'!F83</f>
        <v>1897493.1</v>
      </c>
      <c r="G83" s="144">
        <f>'Obiectiv 2_malul_drept'!G83+'Obiectiv 2_malul_sting'!G83</f>
        <v>2023158.19</v>
      </c>
      <c r="H83" s="144">
        <f>'Obiectiv 2_malul_drept'!H83+'Obiectiv 2_malul_sting'!H83</f>
        <v>2124316.09</v>
      </c>
      <c r="I83" s="144">
        <f>'Obiectiv 2_malul_drept'!I83+'Obiectiv 2_malul_sting'!I83</f>
        <v>8092576.1799999997</v>
      </c>
      <c r="J83" s="200">
        <f>[2]buget!$BK$307+[2]buget!$BK$308+[2]buget!$BK$309+[2]buget!$BK$310+[2]buget!$BK$311+[2]buget!$BK$312</f>
        <v>2047608.8</v>
      </c>
      <c r="K83" s="111">
        <f>J83*100/E83</f>
        <v>100</v>
      </c>
      <c r="L83" s="111">
        <v>0</v>
      </c>
      <c r="M83" s="239">
        <f>'Obiectiv 2_malul_drept'!J83+'Obiectiv 2_malul_sting'!J83</f>
        <v>0</v>
      </c>
      <c r="N83" s="208">
        <f t="shared" ref="N83" si="105">IF(M83=0,0,M83*100/E83)</f>
        <v>0</v>
      </c>
      <c r="O83" s="239">
        <f>'Obiectiv 2_malul_drept'!L83+'Obiectiv 2_malul_sting'!L83</f>
        <v>189749.31</v>
      </c>
      <c r="P83" s="208">
        <f t="shared" ref="P83" si="106">IF(O83=0,0,O83*100/F83)</f>
        <v>10</v>
      </c>
      <c r="Q83" s="239">
        <f>'Obiectiv 2_malul_drept'!N83+'Obiectiv 2_malul_sting'!N83</f>
        <v>286276.88388500002</v>
      </c>
      <c r="R83" s="208">
        <f>IF(Q83=0,0,Q83*100/G83)</f>
        <v>14.15</v>
      </c>
      <c r="S83" s="239">
        <f>'Obiectiv 2_malul_drept'!P83+'Obiectiv 2_malul_sting'!P83</f>
        <v>388749.84446999995</v>
      </c>
      <c r="T83" s="208">
        <f>IF(S83=0,0,S83*100/H83)</f>
        <v>18.3</v>
      </c>
      <c r="U83" s="11">
        <f>M83+O83+Q83+S83</f>
        <v>864776.03835499997</v>
      </c>
      <c r="V83" s="208">
        <f>IF(U83=0,0,U83*100/I83)</f>
        <v>10.686041368287745</v>
      </c>
      <c r="W83" s="193" t="s">
        <v>43</v>
      </c>
      <c r="X83" s="247">
        <f t="shared" ref="X83" si="107">IF(E83=0, 0,((E83-M83 - E83/100 * K83)*100/E83))</f>
        <v>0</v>
      </c>
      <c r="Y83" s="247">
        <f t="shared" ref="Y83" si="108">IF(F83=0, 0,(F83-O83 - F83/100 * L83)*100/F83)</f>
        <v>90</v>
      </c>
      <c r="Z83" s="244">
        <f t="shared" ref="Z83" si="109">IF(G83=0,0,(G83-Q83)*100/G83)</f>
        <v>85.85</v>
      </c>
      <c r="AA83" s="244">
        <f t="shared" ref="AA83" si="110">IF(H83=0,0,(H83-S83)*100/H83)</f>
        <v>81.7</v>
      </c>
      <c r="AB83" s="244">
        <f t="shared" ref="AB83" si="111">IF(I83=0,0,(I83-U83)*100/I83)</f>
        <v>89.313958631712254</v>
      </c>
    </row>
  </sheetData>
  <mergeCells count="32">
    <mergeCell ref="W70:W74"/>
    <mergeCell ref="W77:W80"/>
    <mergeCell ref="K3:L3"/>
    <mergeCell ref="X3:AB3"/>
    <mergeCell ref="W25:W27"/>
    <mergeCell ref="W28:W32"/>
    <mergeCell ref="W34:W38"/>
    <mergeCell ref="W42:W52"/>
    <mergeCell ref="W57:W59"/>
    <mergeCell ref="W62:W68"/>
    <mergeCell ref="U4:U5"/>
    <mergeCell ref="V4:V5"/>
    <mergeCell ref="A6:B7"/>
    <mergeCell ref="W8:W10"/>
    <mergeCell ref="W13:W18"/>
    <mergeCell ref="W20:W23"/>
    <mergeCell ref="H4:H5"/>
    <mergeCell ref="I4:I5"/>
    <mergeCell ref="M4:N4"/>
    <mergeCell ref="O4:P4"/>
    <mergeCell ref="Q4:R4"/>
    <mergeCell ref="S4:T4"/>
    <mergeCell ref="D1:W1"/>
    <mergeCell ref="A3:B5"/>
    <mergeCell ref="C3:C5"/>
    <mergeCell ref="D3:D5"/>
    <mergeCell ref="E3:I3"/>
    <mergeCell ref="M3:V3"/>
    <mergeCell ref="W3:W5"/>
    <mergeCell ref="E4:E5"/>
    <mergeCell ref="F4:F5"/>
    <mergeCell ref="G4:G5"/>
  </mergeCells>
  <pageMargins left="0.19685039370078741" right="0.19685039370078741" top="0.35433070866141736" bottom="0.43307086614173229" header="0.31496062992125984" footer="0.31496062992125984"/>
  <pageSetup paperSize="8"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Obiectiv 1_malul drept</vt:lpstr>
      <vt:lpstr>Obiectiv 1_malul_sting</vt:lpstr>
      <vt:lpstr>Obiectiv 2_malul_drept</vt:lpstr>
      <vt:lpstr>Obiectiv 2_malul_sting</vt:lpstr>
      <vt:lpstr>Obiectiv 2_RM</vt:lpstr>
      <vt:lpstr>'Obiectiv 1_malul drept'!Print_Area</vt:lpstr>
      <vt:lpstr>'Obiectiv 1_malul_sting'!Print_Area</vt:lpstr>
      <vt:lpstr>'Obiectiv 2_malul_drept'!Print_Area</vt:lpstr>
      <vt:lpstr>'Obiectiv 2_malul_sting'!Print_Area</vt:lpstr>
      <vt:lpstr>'Obiectiv 2_RM'!Print_Area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Ciobanu</dc:creator>
  <cp:lastModifiedBy>Violeta</cp:lastModifiedBy>
  <cp:lastPrinted>2017-01-27T08:39:19Z</cp:lastPrinted>
  <dcterms:created xsi:type="dcterms:W3CDTF">2016-12-02T15:52:32Z</dcterms:created>
  <dcterms:modified xsi:type="dcterms:W3CDTF">2017-04-05T15:03:03Z</dcterms:modified>
</cp:coreProperties>
</file>