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SingleCells1.xml" ContentType="application/vnd.openxmlformats-officedocument.spreadsheetml.tableSingleCells+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drawings/drawing7.xml" ContentType="application/vnd.openxmlformats-officedocument.drawing+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charts/chart12.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Violeta\Desktop\Rapoarte SITE\UCIMP\Dashboard\"/>
    </mc:Choice>
  </mc:AlternateContent>
  <bookViews>
    <workbookView xWindow="0" yWindow="0" windowWidth="28800" windowHeight="12435" tabRatio="721" activeTab="5"/>
  </bookViews>
  <sheets>
    <sheet name="Meniu" sheetId="1" r:id="rId1"/>
    <sheet name="Lista Indicatorilor" sheetId="45" r:id="rId2"/>
    <sheet name="Introducerea datelor" sheetId="29" r:id="rId3"/>
    <sheet name="Detalii despre Grant" sheetId="27" r:id="rId4"/>
    <sheet name="Financiar" sheetId="30" r:id="rId5"/>
    <sheet name="Management" sheetId="35" r:id="rId6"/>
    <sheet name="Programatic" sheetId="37" r:id="rId7"/>
    <sheet name="Recomandari" sheetId="42" r:id="rId8"/>
    <sheet name="Actions" sheetId="39" r:id="rId9"/>
    <sheet name="Setup" sheetId="32" state="hidden" r:id="rId10"/>
  </sheets>
  <definedNames>
    <definedName name="Component">Setup!$B$9:$B$14</definedName>
    <definedName name="Countries">Setup!$J$9:$J$143</definedName>
    <definedName name="Currency">Setup!$C$9:$C$11</definedName>
    <definedName name="LFA">Setup!$H$9:$H$22</definedName>
    <definedName name="Medicaments">Setup!$I$9:$I$30</definedName>
    <definedName name="PERIOD">Setup!$F$9:$F$21</definedName>
    <definedName name="Phase">Setup!$E$9:$E$13</definedName>
    <definedName name="_xlnm.Print_Area" localSheetId="8">Actions!$A$1:$L$43</definedName>
    <definedName name="_xlnm.Print_Area" localSheetId="4">Financiar!$A$2:$K$31</definedName>
    <definedName name="_xlnm.Print_Area" localSheetId="5">Management!$A$1:$L$34</definedName>
    <definedName name="_xlnm.Print_Area" localSheetId="6">Programatic!$A$1:$Q$29</definedName>
    <definedName name="PrintA">Actions!$A$2:$L$34</definedName>
    <definedName name="PrintDataF">'Introducerea datelor'!$B$25:$J$65</definedName>
    <definedName name="PrintDataM">'Introducerea datelor'!$B$67:$H$111</definedName>
    <definedName name="PrintF">Financiar!$A$2:$K$31</definedName>
    <definedName name="PrintGD">'Detalii despre Grant'!$A$2:$J$13</definedName>
    <definedName name="PrintM" localSheetId="8">Actions!$A$2:$L$6</definedName>
    <definedName name="PrintM">Management!$A$2:$L$36</definedName>
    <definedName name="PrintP">Programatic!$A$2:$P$30</definedName>
    <definedName name="PrintR">Recomandari!$A$2:$N$41</definedName>
    <definedName name="Rating">Setup!$G$9:$G$14</definedName>
    <definedName name="Round">Setup!$D$9:$D$21</definedName>
  </definedNames>
  <calcPr calcId="152511"/>
</workbook>
</file>

<file path=xl/calcChain.xml><?xml version="1.0" encoding="utf-8"?>
<calcChain xmlns="http://schemas.openxmlformats.org/spreadsheetml/2006/main">
  <c r="F96" i="29" l="1"/>
  <c r="C54" i="29"/>
  <c r="E54" i="29" s="1"/>
  <c r="B32" i="29"/>
  <c r="B31" i="29"/>
  <c r="E51" i="29"/>
  <c r="D38" i="29"/>
  <c r="C38" i="29"/>
  <c r="E96" i="29"/>
  <c r="B143" i="29"/>
  <c r="F29" i="37"/>
  <c r="E29" i="37"/>
  <c r="F28" i="37"/>
  <c r="E28" i="37"/>
  <c r="F27" i="37"/>
  <c r="E27" i="37"/>
  <c r="F26" i="37"/>
  <c r="G26" i="37" s="1"/>
  <c r="E26" i="37"/>
  <c r="F25" i="37"/>
  <c r="E25" i="37"/>
  <c r="F24" i="37"/>
  <c r="G24" i="37" s="1"/>
  <c r="E24" i="37"/>
  <c r="F23" i="37"/>
  <c r="E23" i="37"/>
  <c r="F22" i="37"/>
  <c r="E22" i="37"/>
  <c r="F21" i="37"/>
  <c r="E21" i="37"/>
  <c r="B20" i="37"/>
  <c r="B22" i="45"/>
  <c r="C47" i="29"/>
  <c r="C33" i="29"/>
  <c r="D33" i="29" s="1"/>
  <c r="B2" i="45"/>
  <c r="B2" i="39"/>
  <c r="B2" i="42"/>
  <c r="B2" i="37"/>
  <c r="B2" i="35"/>
  <c r="K5" i="30"/>
  <c r="K4" i="30"/>
  <c r="L5" i="35"/>
  <c r="L4" i="35"/>
  <c r="Q5" i="37"/>
  <c r="Q4" i="37"/>
  <c r="M5" i="42"/>
  <c r="M4" i="42"/>
  <c r="L5" i="39"/>
  <c r="L4" i="39"/>
  <c r="C4" i="39"/>
  <c r="C3" i="39"/>
  <c r="B3" i="39"/>
  <c r="C4" i="42"/>
  <c r="C3" i="42"/>
  <c r="B3" i="42"/>
  <c r="C4" i="37"/>
  <c r="C3" i="37"/>
  <c r="B3" i="37"/>
  <c r="C4" i="35"/>
  <c r="C3" i="35"/>
  <c r="B3" i="35"/>
  <c r="C4" i="30"/>
  <c r="C3" i="30"/>
  <c r="B3" i="30"/>
  <c r="B2" i="30"/>
  <c r="I9" i="27"/>
  <c r="G9" i="27"/>
  <c r="G13" i="27"/>
  <c r="G11" i="27"/>
  <c r="D11" i="27"/>
  <c r="B12" i="27"/>
  <c r="I11" i="27"/>
  <c r="D10" i="27"/>
  <c r="B10" i="27"/>
  <c r="B9" i="27"/>
  <c r="B6" i="27"/>
  <c r="B3" i="27"/>
  <c r="B3" i="32" s="1"/>
  <c r="B4" i="1"/>
  <c r="E90" i="29"/>
  <c r="E89" i="29"/>
  <c r="D47" i="29"/>
  <c r="C34" i="29"/>
  <c r="D34" i="29"/>
  <c r="E34" i="29" s="1"/>
  <c r="F34" i="29" s="1"/>
  <c r="D11" i="42"/>
  <c r="J3" i="35"/>
  <c r="H26" i="35" s="1"/>
  <c r="L3" i="35"/>
  <c r="I3" i="30"/>
  <c r="K3" i="30"/>
  <c r="D33" i="42"/>
  <c r="D34" i="42"/>
  <c r="D35" i="42"/>
  <c r="D36" i="42"/>
  <c r="D37" i="42"/>
  <c r="D38" i="42"/>
  <c r="D39" i="42"/>
  <c r="D40" i="42"/>
  <c r="D41" i="42"/>
  <c r="D32" i="42"/>
  <c r="D31" i="42"/>
  <c r="D30" i="42"/>
  <c r="D29" i="42"/>
  <c r="E109" i="29"/>
  <c r="G109" i="29"/>
  <c r="I109" i="29" s="1"/>
  <c r="E108" i="29"/>
  <c r="G108" i="29" s="1"/>
  <c r="I108" i="29" s="1"/>
  <c r="E110" i="29"/>
  <c r="G110" i="29"/>
  <c r="I110" i="29" s="1"/>
  <c r="E111" i="29"/>
  <c r="G111" i="29" s="1"/>
  <c r="I111" i="29" s="1"/>
  <c r="K30" i="35"/>
  <c r="K31" i="35"/>
  <c r="K32" i="35"/>
  <c r="K33" i="35"/>
  <c r="L144" i="29"/>
  <c r="M144" i="29"/>
  <c r="N144" i="29"/>
  <c r="O144" i="29"/>
  <c r="P144" i="29"/>
  <c r="Q144" i="29"/>
  <c r="R144" i="29"/>
  <c r="S144" i="29"/>
  <c r="L145" i="29"/>
  <c r="M145" i="29"/>
  <c r="N145" i="29"/>
  <c r="O145" i="29"/>
  <c r="P145" i="29"/>
  <c r="Q145" i="29"/>
  <c r="R145" i="29"/>
  <c r="S145" i="29"/>
  <c r="L146" i="29"/>
  <c r="M146" i="29"/>
  <c r="N146" i="29"/>
  <c r="O146" i="29"/>
  <c r="P146" i="29"/>
  <c r="Q146" i="29"/>
  <c r="R146" i="29"/>
  <c r="S146" i="29"/>
  <c r="L147" i="29"/>
  <c r="M147" i="29"/>
  <c r="N147" i="29"/>
  <c r="O147" i="29"/>
  <c r="P147" i="29"/>
  <c r="Q147" i="29"/>
  <c r="R147" i="29"/>
  <c r="S147" i="29"/>
  <c r="L148" i="29"/>
  <c r="M148" i="29"/>
  <c r="N148" i="29"/>
  <c r="O148" i="29"/>
  <c r="P148" i="29"/>
  <c r="Q148" i="29"/>
  <c r="R148" i="29"/>
  <c r="S148" i="29"/>
  <c r="M143" i="29"/>
  <c r="N143" i="29"/>
  <c r="O143" i="29"/>
  <c r="P143" i="29"/>
  <c r="Q143" i="29"/>
  <c r="R143" i="29"/>
  <c r="S143" i="29"/>
  <c r="F145" i="29"/>
  <c r="F147" i="29"/>
  <c r="F143" i="29"/>
  <c r="E145" i="29"/>
  <c r="E147" i="29"/>
  <c r="E143" i="29"/>
  <c r="B145" i="29"/>
  <c r="B147" i="29"/>
  <c r="K33" i="29"/>
  <c r="K35" i="29" s="1"/>
  <c r="L33" i="29"/>
  <c r="M33" i="29"/>
  <c r="M35" i="29"/>
  <c r="N33" i="29"/>
  <c r="G34" i="29"/>
  <c r="H34" i="29"/>
  <c r="I34" i="29"/>
  <c r="J34" i="29"/>
  <c r="K34" i="29"/>
  <c r="L34" i="29"/>
  <c r="M34" i="29"/>
  <c r="N34" i="29"/>
  <c r="H29" i="30"/>
  <c r="H28" i="30"/>
  <c r="H27" i="30"/>
  <c r="D24" i="42"/>
  <c r="D23" i="42"/>
  <c r="D22" i="42"/>
  <c r="D21" i="42"/>
  <c r="D20" i="42"/>
  <c r="D19" i="42"/>
  <c r="D14" i="42"/>
  <c r="D13" i="42"/>
  <c r="D12" i="42"/>
  <c r="L35" i="29"/>
  <c r="N35" i="29"/>
  <c r="B25" i="45"/>
  <c r="B23" i="45"/>
  <c r="B21" i="45"/>
  <c r="B20" i="45"/>
  <c r="B19" i="45"/>
  <c r="B11" i="45"/>
  <c r="B10" i="45"/>
  <c r="B9" i="45"/>
  <c r="B8" i="45"/>
  <c r="B4" i="37"/>
  <c r="B4" i="35"/>
  <c r="B4" i="30"/>
  <c r="G73" i="29"/>
  <c r="E20" i="42" s="1"/>
  <c r="G12" i="27"/>
  <c r="H4" i="1"/>
  <c r="K148" i="29"/>
  <c r="K147" i="29"/>
  <c r="K146" i="29"/>
  <c r="K145" i="29"/>
  <c r="K144" i="29"/>
  <c r="K143" i="29"/>
  <c r="C98" i="29"/>
  <c r="D98" i="29" s="1"/>
  <c r="E98" i="29" s="1"/>
  <c r="F98" i="29" s="1"/>
  <c r="G98" i="29" s="1"/>
  <c r="H98" i="29" s="1"/>
  <c r="I98" i="29" s="1"/>
  <c r="J98" i="29" s="1"/>
  <c r="K98" i="29" s="1"/>
  <c r="L98" i="29" s="1"/>
  <c r="M98" i="29" s="1"/>
  <c r="N98" i="29" s="1"/>
  <c r="G72" i="29"/>
  <c r="K27" i="30"/>
  <c r="J27" i="30"/>
  <c r="K28" i="30"/>
  <c r="J28" i="30"/>
  <c r="K29" i="30"/>
  <c r="J29" i="30"/>
  <c r="E53" i="29"/>
  <c r="E52" i="29"/>
  <c r="B4" i="39"/>
  <c r="D5" i="39"/>
  <c r="E4" i="39"/>
  <c r="K5" i="39"/>
  <c r="J4" i="39"/>
  <c r="L3" i="39"/>
  <c r="J3" i="39"/>
  <c r="L5" i="42"/>
  <c r="L4" i="42"/>
  <c r="E5" i="42"/>
  <c r="E4" i="42"/>
  <c r="B4" i="42"/>
  <c r="M3" i="42"/>
  <c r="L3" i="42"/>
  <c r="E4" i="37"/>
  <c r="Q3" i="37"/>
  <c r="H30" i="35"/>
  <c r="I33" i="35"/>
  <c r="I32" i="35"/>
  <c r="I31" i="35"/>
  <c r="I30" i="35"/>
  <c r="B26" i="35"/>
  <c r="B13" i="27"/>
  <c r="B11" i="27"/>
  <c r="G10" i="27"/>
  <c r="D9" i="27"/>
  <c r="F6" i="27"/>
  <c r="C100" i="29"/>
  <c r="D100" i="29" s="1"/>
  <c r="E100" i="29" s="1"/>
  <c r="F100" i="29" s="1"/>
  <c r="G100" i="29" s="1"/>
  <c r="H100" i="29" s="1"/>
  <c r="I100" i="29" s="1"/>
  <c r="J100" i="29" s="1"/>
  <c r="K100" i="29" s="1"/>
  <c r="L100" i="29" s="1"/>
  <c r="M100" i="29" s="1"/>
  <c r="N100" i="29" s="1"/>
  <c r="C99" i="29"/>
  <c r="D99" i="29" s="1"/>
  <c r="E99" i="29" s="1"/>
  <c r="F99" i="29" s="1"/>
  <c r="G99" i="29" s="1"/>
  <c r="H99" i="29" s="1"/>
  <c r="I99" i="29" s="1"/>
  <c r="J99" i="29" s="1"/>
  <c r="K99" i="29" s="1"/>
  <c r="L99" i="29" s="1"/>
  <c r="M99" i="29" s="1"/>
  <c r="N99" i="29" s="1"/>
  <c r="E79" i="29"/>
  <c r="D5" i="35"/>
  <c r="E4" i="35"/>
  <c r="K5" i="35"/>
  <c r="J4" i="35"/>
  <c r="D5" i="37"/>
  <c r="P5" i="37"/>
  <c r="P4" i="37"/>
  <c r="O3" i="37"/>
  <c r="J5" i="30"/>
  <c r="D5" i="30"/>
  <c r="I4" i="30"/>
  <c r="E4" i="30"/>
  <c r="L8" i="37"/>
  <c r="F8" i="37"/>
  <c r="B8" i="37"/>
  <c r="L143" i="29"/>
  <c r="J148" i="29"/>
  <c r="J147" i="29"/>
  <c r="J146" i="29"/>
  <c r="J145" i="29"/>
  <c r="J144" i="29"/>
  <c r="J143" i="29"/>
  <c r="I148" i="29"/>
  <c r="I147" i="29"/>
  <c r="I146" i="29"/>
  <c r="I145" i="29"/>
  <c r="I144" i="29"/>
  <c r="I143" i="29"/>
  <c r="H148" i="29"/>
  <c r="H147" i="29"/>
  <c r="H146" i="29"/>
  <c r="H145" i="29"/>
  <c r="H144" i="29"/>
  <c r="H143" i="29"/>
  <c r="B26" i="37"/>
  <c r="B25" i="37"/>
  <c r="B24" i="37"/>
  <c r="B23" i="37"/>
  <c r="S142" i="29"/>
  <c r="R142" i="29"/>
  <c r="Q142" i="29"/>
  <c r="P142" i="29"/>
  <c r="O142" i="29"/>
  <c r="B22" i="37"/>
  <c r="B21" i="37"/>
  <c r="E55" i="29"/>
  <c r="B27" i="37"/>
  <c r="N142" i="29"/>
  <c r="M142" i="29"/>
  <c r="L142" i="29"/>
  <c r="K142" i="29"/>
  <c r="J142" i="29"/>
  <c r="I142" i="29"/>
  <c r="H142" i="29"/>
  <c r="B36" i="39"/>
  <c r="B34" i="39"/>
  <c r="B34" i="35"/>
  <c r="R29" i="29"/>
  <c r="Z24" i="37"/>
  <c r="AA24" i="37" s="1"/>
  <c r="Z23" i="37"/>
  <c r="AA23" i="37" s="1"/>
  <c r="Z22" i="37"/>
  <c r="AA22" i="37"/>
  <c r="AF22" i="37" s="1"/>
  <c r="AF21" i="37"/>
  <c r="AE21" i="37"/>
  <c r="AD21" i="37"/>
  <c r="AC21" i="37"/>
  <c r="AB21" i="37"/>
  <c r="F20" i="42"/>
  <c r="T21" i="37"/>
  <c r="U21" i="37"/>
  <c r="V21" i="37"/>
  <c r="W21" i="37"/>
  <c r="X21" i="37"/>
  <c r="T22" i="37"/>
  <c r="U22" i="37"/>
  <c r="V22" i="37"/>
  <c r="W22" i="37"/>
  <c r="X22" i="37"/>
  <c r="T23" i="37"/>
  <c r="U23" i="37"/>
  <c r="V23" i="37"/>
  <c r="W23" i="37"/>
  <c r="X23" i="37"/>
  <c r="T24" i="37"/>
  <c r="U24" i="37"/>
  <c r="V24" i="37"/>
  <c r="W24" i="37"/>
  <c r="X24" i="37"/>
  <c r="T25" i="37"/>
  <c r="U25" i="37"/>
  <c r="V25" i="37"/>
  <c r="W25" i="37"/>
  <c r="X25" i="37"/>
  <c r="U28" i="37"/>
  <c r="T26" i="37"/>
  <c r="U26" i="37"/>
  <c r="V26" i="37"/>
  <c r="W26" i="37"/>
  <c r="X26" i="37"/>
  <c r="T29" i="37"/>
  <c r="T27" i="37"/>
  <c r="U27" i="37"/>
  <c r="V27" i="37"/>
  <c r="W27" i="37"/>
  <c r="X27" i="37"/>
  <c r="B28" i="37"/>
  <c r="T28" i="37"/>
  <c r="V28" i="37"/>
  <c r="X28" i="37"/>
  <c r="B29" i="37"/>
  <c r="T31" i="37"/>
  <c r="U29" i="37"/>
  <c r="W29" i="37"/>
  <c r="T30" i="37"/>
  <c r="U30" i="37"/>
  <c r="V30" i="37"/>
  <c r="W30" i="37"/>
  <c r="X30" i="37"/>
  <c r="U31" i="37"/>
  <c r="W31" i="37"/>
  <c r="T32" i="37"/>
  <c r="U32" i="37"/>
  <c r="V32" i="37"/>
  <c r="W32" i="37"/>
  <c r="X32" i="37"/>
  <c r="T33" i="37"/>
  <c r="U33" i="37"/>
  <c r="V33" i="37"/>
  <c r="W33" i="37"/>
  <c r="X33" i="37"/>
  <c r="X31" i="37"/>
  <c r="V31" i="37"/>
  <c r="X29" i="37"/>
  <c r="V29" i="37"/>
  <c r="W28" i="37"/>
  <c r="G33" i="29"/>
  <c r="R33" i="29" s="1"/>
  <c r="H33" i="29"/>
  <c r="H35" i="29" s="1"/>
  <c r="I33" i="29"/>
  <c r="R35" i="29" s="1"/>
  <c r="R34" i="29"/>
  <c r="J33" i="29"/>
  <c r="I35" i="29"/>
  <c r="J35" i="29"/>
  <c r="R49" i="29"/>
  <c r="Q51" i="29"/>
  <c r="AC22" i="37"/>
  <c r="G28" i="37"/>
  <c r="B2" i="1"/>
  <c r="G22" i="37"/>
  <c r="K111" i="29" l="1"/>
  <c r="L33" i="35" s="1"/>
  <c r="J33" i="35"/>
  <c r="K109" i="29"/>
  <c r="L31" i="35" s="1"/>
  <c r="J31" i="35"/>
  <c r="K110" i="29"/>
  <c r="L32" i="35" s="1"/>
  <c r="J32" i="35"/>
  <c r="K108" i="29"/>
  <c r="L30" i="35" s="1"/>
  <c r="J30" i="35"/>
  <c r="R30" i="29"/>
  <c r="D35" i="29"/>
  <c r="E33" i="29"/>
  <c r="AB22" i="37"/>
  <c r="H7" i="35"/>
  <c r="C35" i="29"/>
  <c r="G35" i="29"/>
  <c r="R50" i="29"/>
  <c r="B8" i="30"/>
  <c r="AB24" i="37"/>
  <c r="AC24" i="37"/>
  <c r="AE24" i="37"/>
  <c r="AF24" i="37"/>
  <c r="AD24" i="37"/>
  <c r="AE22" i="37"/>
  <c r="H8" i="30"/>
  <c r="AD22" i="37"/>
  <c r="G21" i="37"/>
  <c r="G23" i="37"/>
  <c r="G25" i="37"/>
  <c r="G27" i="37"/>
  <c r="G29" i="37"/>
  <c r="AB23" i="37"/>
  <c r="AC23" i="37"/>
  <c r="AE23" i="37"/>
  <c r="AF23" i="37"/>
  <c r="AD23" i="37"/>
  <c r="H22" i="30"/>
  <c r="B7" i="35"/>
  <c r="B15" i="35"/>
  <c r="H15" i="35"/>
  <c r="B22" i="30"/>
  <c r="F33" i="29" l="1"/>
  <c r="E35" i="29"/>
  <c r="R31" i="29"/>
  <c r="F35" i="29" l="1"/>
  <c r="O31" i="29" s="1"/>
  <c r="R32" i="29"/>
  <c r="F47" i="29"/>
</calcChain>
</file>

<file path=xl/comments1.xml><?xml version="1.0" encoding="utf-8"?>
<comments xmlns="http://schemas.openxmlformats.org/spreadsheetml/2006/main">
  <authors>
    <author>mgleixner</author>
    <author>molszak</author>
  </authors>
  <commentList>
    <comment ref="B30" authorId="0" shapeId="0">
      <text>
        <r>
          <rPr>
            <sz val="8"/>
            <color indexed="81"/>
            <rFont val="Tahoma"/>
            <family val="2"/>
            <charset val="204"/>
          </rPr>
          <t>To define your periods (eg. P1, P2, P3 etc or P9, P10, P11 etc) you need to unprotect the cells.</t>
        </r>
      </text>
    </comment>
    <comment ref="B72" authorId="1" shapeId="0">
      <text>
        <r>
          <rPr>
            <b/>
            <sz val="8"/>
            <color indexed="81"/>
            <rFont val="Tahoma"/>
            <family val="2"/>
            <charset val="204"/>
          </rPr>
          <t xml:space="preserve">If data are not available, do not enter zeros; rather, leave the cells in the table blank. </t>
        </r>
      </text>
    </comment>
    <comment ref="B73" authorId="1" shapeId="0">
      <text>
        <r>
          <rPr>
            <b/>
            <sz val="8"/>
            <color indexed="81"/>
            <rFont val="Tahoma"/>
            <family val="2"/>
            <charset val="204"/>
          </rPr>
          <t>If data are not available, do not enter zeros; rather, leave the cells in this table blank.</t>
        </r>
      </text>
    </comment>
    <comment ref="B79" authorId="0" shapeId="0">
      <text>
        <r>
          <rPr>
            <sz val="8"/>
            <color indexed="81"/>
            <rFont val="Tahoma"/>
            <family val="2"/>
            <charset val="204"/>
          </rPr>
          <t xml:space="preserve">If data are not available, do not enter zeros; rather, leave the cells in this table blank. </t>
        </r>
      </text>
    </comment>
    <comment ref="B94" authorId="0" shapeId="0">
      <text>
        <r>
          <rPr>
            <sz val="8"/>
            <color indexed="81"/>
            <rFont val="Tahoma"/>
            <family val="2"/>
            <charset val="204"/>
          </rPr>
          <t>To define your periods (eg. P1, P2, P3 etc or P9, P10, P11 etc) you need to unprotect the cells.</t>
        </r>
      </text>
    </comment>
  </commentList>
</comments>
</file>

<file path=xl/sharedStrings.xml><?xml version="1.0" encoding="utf-8"?>
<sst xmlns="http://schemas.openxmlformats.org/spreadsheetml/2006/main" count="660" uniqueCount="528">
  <si>
    <r>
      <t xml:space="preserve">
</t>
    </r>
    <r>
      <rPr>
        <b/>
        <sz val="11"/>
        <color indexed="8"/>
        <rFont val="Arial"/>
        <family val="2"/>
      </rPr>
      <t xml:space="preserve">Identified: </t>
    </r>
    <r>
      <rPr>
        <sz val="11"/>
        <color indexed="8"/>
        <rFont val="Arial"/>
        <family val="2"/>
      </rPr>
      <t xml:space="preserve">Total number of potential SRs identified by the PR for the phase. </t>
    </r>
    <r>
      <rPr>
        <b/>
        <sz val="11"/>
        <color indexed="8"/>
        <rFont val="Arial"/>
        <family val="2"/>
      </rPr>
      <t xml:space="preserve">Assessed: </t>
    </r>
    <r>
      <rPr>
        <sz val="11"/>
        <color indexed="8"/>
        <rFont val="Arial"/>
        <family val="2"/>
      </rPr>
      <t xml:space="preserve">Total number of potential SRs assessed by the PR to determine whether they qualify to function as SRs for the grant. </t>
    </r>
    <r>
      <rPr>
        <b/>
        <sz val="11"/>
        <color indexed="8"/>
        <rFont val="Arial"/>
        <family val="2"/>
      </rPr>
      <t>Approved:</t>
    </r>
    <r>
      <rPr>
        <sz val="11"/>
        <color indexed="8"/>
        <rFont val="Arial"/>
        <family val="2"/>
      </rPr>
      <t xml:space="preserve"> Total number of SRs that have been approved</t>
    </r>
    <r>
      <rPr>
        <b/>
        <sz val="11"/>
        <color indexed="8"/>
        <rFont val="Arial"/>
        <family val="2"/>
      </rPr>
      <t xml:space="preserve">. Signed: </t>
    </r>
    <r>
      <rPr>
        <sz val="11"/>
        <color indexed="8"/>
        <rFont val="Arial"/>
        <family val="2"/>
      </rPr>
      <t xml:space="preserve">Total number of SRs that have signed agreements/contracts with the PR under the grant. </t>
    </r>
    <r>
      <rPr>
        <b/>
        <sz val="11"/>
        <color indexed="8"/>
        <rFont val="Arial"/>
        <family val="2"/>
      </rPr>
      <t xml:space="preserve">Receiving funding: </t>
    </r>
    <r>
      <rPr>
        <sz val="11"/>
        <color indexed="8"/>
        <rFont val="Arial"/>
        <family val="2"/>
      </rPr>
      <t xml:space="preserve">Total number of SRs that are getting funds and/or supplies from the PR.
Numbers of SRs Identified, Assessed, Approved, Signed and Receiving funds are cumulative for the phase, with the following exceptions:  
If an SR does not need new approval in Phase II, then approval in Phase I is counted. 
If an SR was signed in a previous Phase but is </t>
    </r>
    <r>
      <rPr>
        <b/>
        <sz val="11"/>
        <color indexed="8"/>
        <rFont val="Arial"/>
        <family val="2"/>
      </rPr>
      <t>not</t>
    </r>
    <r>
      <rPr>
        <sz val="11"/>
        <color indexed="8"/>
        <rFont val="Arial"/>
        <family val="2"/>
      </rPr>
      <t xml:space="preserve"> working in the current Phase, that SR is no longer counted in Identified, Assessed, Approved.</t>
    </r>
  </si>
  <si>
    <t>% Cumulative</t>
  </si>
  <si>
    <t>Programmatic</t>
  </si>
  <si>
    <t>Comments:</t>
  </si>
  <si>
    <t xml:space="preserve">Comments: </t>
  </si>
  <si>
    <t>Title of the Grant:</t>
  </si>
  <si>
    <t>Start Date:</t>
  </si>
  <si>
    <t>€</t>
  </si>
  <si>
    <t>Round 9</t>
  </si>
  <si>
    <t>Phase 2</t>
  </si>
  <si>
    <t>Round 1</t>
  </si>
  <si>
    <t>Phase 1</t>
  </si>
  <si>
    <t>$</t>
  </si>
  <si>
    <t>Round 2</t>
  </si>
  <si>
    <t>Report Period:</t>
  </si>
  <si>
    <t>to:</t>
  </si>
  <si>
    <t>Round 3</t>
  </si>
  <si>
    <t>RCC</t>
  </si>
  <si>
    <t>Round 4</t>
  </si>
  <si>
    <t>Country:</t>
  </si>
  <si>
    <t>Component:</t>
  </si>
  <si>
    <t>HIV / AIDS</t>
  </si>
  <si>
    <t>Latest Rating:</t>
  </si>
  <si>
    <t>Report preparation date:</t>
  </si>
  <si>
    <t>Local Fund Agent:</t>
  </si>
  <si>
    <t>Prepared by:</t>
  </si>
  <si>
    <t>Component</t>
  </si>
  <si>
    <t>MALARIA</t>
  </si>
  <si>
    <t>TB</t>
  </si>
  <si>
    <t>Currency</t>
  </si>
  <si>
    <t>Round</t>
  </si>
  <si>
    <t>Round 5</t>
  </si>
  <si>
    <t>Round 6</t>
  </si>
  <si>
    <t>Round 7</t>
  </si>
  <si>
    <t>Round 8</t>
  </si>
  <si>
    <t>Phase</t>
  </si>
  <si>
    <t>Raiting</t>
  </si>
  <si>
    <t>A1</t>
  </si>
  <si>
    <t>A2</t>
  </si>
  <si>
    <t>B1</t>
  </si>
  <si>
    <t>B2</t>
  </si>
  <si>
    <t>C</t>
  </si>
  <si>
    <t>CA (Crown Agents)</t>
  </si>
  <si>
    <t>DEL (Deloitte)</t>
  </si>
  <si>
    <t>DTT (DTT Emerging Markets)</t>
  </si>
  <si>
    <t>FIN (Finconsult)</t>
  </si>
  <si>
    <t>GT (Grant Thornton)</t>
  </si>
  <si>
    <t>H-C (Hodar-Conseil)</t>
  </si>
  <si>
    <t>KPMG (KPMG)</t>
  </si>
  <si>
    <t>MSCI (MSCI)</t>
  </si>
  <si>
    <t>PwC (PricewaterhouseCoopers)</t>
  </si>
  <si>
    <t xml:space="preserve">STI (Swiss Tropical Institute), </t>
  </si>
  <si>
    <t>Total</t>
  </si>
  <si>
    <t>Disbursement</t>
  </si>
  <si>
    <t>Expected (days)</t>
  </si>
  <si>
    <t>Actual (days)</t>
  </si>
  <si>
    <t>Financial Indicators</t>
  </si>
  <si>
    <t>Management Indicators</t>
  </si>
  <si>
    <t>NVP</t>
  </si>
  <si>
    <t>3TC</t>
  </si>
  <si>
    <t>D4T</t>
  </si>
  <si>
    <t>AZT</t>
  </si>
  <si>
    <t>DDI</t>
  </si>
  <si>
    <t>EFV</t>
  </si>
  <si>
    <t>AS/MQ</t>
  </si>
  <si>
    <t>AS/LF</t>
  </si>
  <si>
    <t>AS/AQ</t>
  </si>
  <si>
    <t>Products</t>
  </si>
  <si>
    <t>Peru</t>
  </si>
  <si>
    <t>HIVAIDS / TB</t>
  </si>
  <si>
    <t>HSS</t>
  </si>
  <si>
    <t>Target</t>
  </si>
  <si>
    <t xml:space="preserve">Achieved </t>
  </si>
  <si>
    <t>Medicaments</t>
  </si>
  <si>
    <t>Indicators</t>
  </si>
  <si>
    <t>Achieved</t>
  </si>
  <si>
    <t>min</t>
  </si>
  <si>
    <t>max</t>
  </si>
  <si>
    <t>Comments</t>
  </si>
  <si>
    <t xml:space="preserve">Financial </t>
  </si>
  <si>
    <t>Management</t>
  </si>
  <si>
    <t>What is the overall status of this grant implementation?</t>
  </si>
  <si>
    <t>Due Date</t>
  </si>
  <si>
    <t>Summary Comments</t>
  </si>
  <si>
    <t>Are all funds reaching implementation levels and being spent according to budget?</t>
  </si>
  <si>
    <t>Are technical targets being achieved?</t>
  </si>
  <si>
    <t>Are procurement and hiring on schedule?</t>
  </si>
  <si>
    <t>F1</t>
  </si>
  <si>
    <t>F2</t>
  </si>
  <si>
    <t>F3</t>
  </si>
  <si>
    <t>F4</t>
  </si>
  <si>
    <t>P1</t>
  </si>
  <si>
    <t>P2</t>
  </si>
  <si>
    <t>P3</t>
  </si>
  <si>
    <t>P4</t>
  </si>
  <si>
    <t>M1</t>
  </si>
  <si>
    <t>M2</t>
  </si>
  <si>
    <t>M3</t>
  </si>
  <si>
    <t>M4</t>
  </si>
  <si>
    <t>M5</t>
  </si>
  <si>
    <t>Yes</t>
  </si>
  <si>
    <t>M6</t>
  </si>
  <si>
    <t>P5</t>
  </si>
  <si>
    <t>P6</t>
  </si>
  <si>
    <t>P7</t>
  </si>
  <si>
    <t>P8</t>
  </si>
  <si>
    <t>P9</t>
  </si>
  <si>
    <t>P10</t>
  </si>
  <si>
    <t>P11</t>
  </si>
  <si>
    <t>SRs</t>
  </si>
  <si>
    <t>CCM Decision</t>
  </si>
  <si>
    <t>Countries</t>
  </si>
  <si>
    <t>Afghanistan</t>
  </si>
  <si>
    <t>Albania</t>
  </si>
  <si>
    <t>Algeria</t>
  </si>
  <si>
    <t>Angola</t>
  </si>
  <si>
    <t>Argentina</t>
  </si>
  <si>
    <t>Armenia</t>
  </si>
  <si>
    <t>Azerbaijan</t>
  </si>
  <si>
    <t>Bangladesh</t>
  </si>
  <si>
    <t>Belarus</t>
  </si>
  <si>
    <t>Belize</t>
  </si>
  <si>
    <t>Benin</t>
  </si>
  <si>
    <t>Bhutan</t>
  </si>
  <si>
    <t>Bolivia</t>
  </si>
  <si>
    <t>Bosnia and Herzegovina</t>
  </si>
  <si>
    <t>Botswana</t>
  </si>
  <si>
    <t>Brazil</t>
  </si>
  <si>
    <t>Bulgaria</t>
  </si>
  <si>
    <t>Burkina Faso</t>
  </si>
  <si>
    <t>Burundi</t>
  </si>
  <si>
    <t>Cambodia</t>
  </si>
  <si>
    <t>Cameroon</t>
  </si>
  <si>
    <t>Cape Verde</t>
  </si>
  <si>
    <t>Central African Republic</t>
  </si>
  <si>
    <t>Chad</t>
  </si>
  <si>
    <t>Chile</t>
  </si>
  <si>
    <t>China</t>
  </si>
  <si>
    <t>Colombia</t>
  </si>
  <si>
    <t>Comoros</t>
  </si>
  <si>
    <t>Congo (Democratic Republic of the)</t>
  </si>
  <si>
    <t>Congo (Republic of the)</t>
  </si>
  <si>
    <t>Costa Rica</t>
  </si>
  <si>
    <t>Cote d'Ivoire</t>
  </si>
  <si>
    <t>Croatia</t>
  </si>
  <si>
    <t>Cuba</t>
  </si>
  <si>
    <t>Djibouti</t>
  </si>
  <si>
    <t>Dominican Republic</t>
  </si>
  <si>
    <t>Ecuador</t>
  </si>
  <si>
    <t>Egypt</t>
  </si>
  <si>
    <t>El Salvador</t>
  </si>
  <si>
    <t>Equatorial Guinea</t>
  </si>
  <si>
    <t>Eritrea</t>
  </si>
  <si>
    <t>Estonia</t>
  </si>
  <si>
    <t>Ethiopia</t>
  </si>
  <si>
    <t>Fiji</t>
  </si>
  <si>
    <t>Gabon</t>
  </si>
  <si>
    <t>Gambia</t>
  </si>
  <si>
    <t>Georgia</t>
  </si>
  <si>
    <t>Ghana</t>
  </si>
  <si>
    <t>Global(LWF)</t>
  </si>
  <si>
    <t>Guatemala</t>
  </si>
  <si>
    <t>Guinea</t>
  </si>
  <si>
    <t>Guinea-Bissau</t>
  </si>
  <si>
    <t>Guyana</t>
  </si>
  <si>
    <t>Haiti</t>
  </si>
  <si>
    <t>Honduras</t>
  </si>
  <si>
    <t>India</t>
  </si>
  <si>
    <t>Indonesia</t>
  </si>
  <si>
    <t>Iran (Islamic Republic of)</t>
  </si>
  <si>
    <t>Iraq</t>
  </si>
  <si>
    <t>Jamaica</t>
  </si>
  <si>
    <t>Jordan</t>
  </si>
  <si>
    <t>Kazakhstan</t>
  </si>
  <si>
    <t>Kenya</t>
  </si>
  <si>
    <t>Korea, Democratic Peoples Republic of</t>
  </si>
  <si>
    <t>Kosovo (Serbia)</t>
  </si>
  <si>
    <t>Kyrgyzstan</t>
  </si>
  <si>
    <t>Lao PDR</t>
  </si>
  <si>
    <t>Lesotho</t>
  </si>
  <si>
    <t>Liberia</t>
  </si>
  <si>
    <t>Macedonia, FYR</t>
  </si>
  <si>
    <t>Madagascar</t>
  </si>
  <si>
    <t>Malawi</t>
  </si>
  <si>
    <t>Maldives</t>
  </si>
  <si>
    <t>Mali</t>
  </si>
  <si>
    <t>Mauritania</t>
  </si>
  <si>
    <t>Mauritius</t>
  </si>
  <si>
    <t>Moldova</t>
  </si>
  <si>
    <t>Mongolia</t>
  </si>
  <si>
    <t>Montenegro</t>
  </si>
  <si>
    <t>Morocco</t>
  </si>
  <si>
    <t>Mozambique</t>
  </si>
  <si>
    <t>Multi-country Africa (West Africa Corridor Program)</t>
  </si>
  <si>
    <t>Multi-country Africa(RMCC)</t>
  </si>
  <si>
    <t>Multi-country Americas (Andean)</t>
  </si>
  <si>
    <t>Multi-country Americas (CARICOM)</t>
  </si>
  <si>
    <t>Multi-country Americas (CRN+)</t>
  </si>
  <si>
    <t>Multi-country Americas (Meso)</t>
  </si>
  <si>
    <t>Multi-country Americas (OECS)</t>
  </si>
  <si>
    <t>Multi-country Americas (REDCA+)</t>
  </si>
  <si>
    <t>Multi-country Western Pacific</t>
  </si>
  <si>
    <t>Myanmar</t>
  </si>
  <si>
    <t>Namibia</t>
  </si>
  <si>
    <t>Nepal</t>
  </si>
  <si>
    <t>Nicaragua</t>
  </si>
  <si>
    <t>Niger</t>
  </si>
  <si>
    <t>Nigeria</t>
  </si>
  <si>
    <t>Pakistan</t>
  </si>
  <si>
    <t>Panama</t>
  </si>
  <si>
    <t>Papua New Guinea</t>
  </si>
  <si>
    <t>Paraguay</t>
  </si>
  <si>
    <t>Philippines</t>
  </si>
  <si>
    <t>Romania</t>
  </si>
  <si>
    <t>Russian Federation</t>
  </si>
  <si>
    <t>Rwanda</t>
  </si>
  <si>
    <t>Sao Tome and Principe</t>
  </si>
  <si>
    <t>Senegal</t>
  </si>
  <si>
    <t>Serbia</t>
  </si>
  <si>
    <t>Sierra Leone</t>
  </si>
  <si>
    <t>Solomon Islands</t>
  </si>
  <si>
    <t>Somalia</t>
  </si>
  <si>
    <t>South Africa</t>
  </si>
  <si>
    <t>Sri Lanka</t>
  </si>
  <si>
    <t>Sudan</t>
  </si>
  <si>
    <t>Suriname</t>
  </si>
  <si>
    <t>Swaziland</t>
  </si>
  <si>
    <t>Syrian Arab Republic</t>
  </si>
  <si>
    <t>Tajikistan</t>
  </si>
  <si>
    <t>Tanzania</t>
  </si>
  <si>
    <t>Thailand</t>
  </si>
  <si>
    <t>Timor-Leste</t>
  </si>
  <si>
    <t>Togo</t>
  </si>
  <si>
    <t>Tunisia</t>
  </si>
  <si>
    <t>Turkey</t>
  </si>
  <si>
    <t>Uganda</t>
  </si>
  <si>
    <t>Ukraine</t>
  </si>
  <si>
    <t>UN Theme Group on HIV/AIDS (West Bank and Gaza)</t>
  </si>
  <si>
    <t>Uzbekistan</t>
  </si>
  <si>
    <t>Viet Nam</t>
  </si>
  <si>
    <t>Yemen</t>
  </si>
  <si>
    <t>Zambia</t>
  </si>
  <si>
    <t>Zanzibar (Tanzania)</t>
  </si>
  <si>
    <t>Zimbabwe</t>
  </si>
  <si>
    <t>UNOPS</t>
  </si>
  <si>
    <t>Valor</t>
  </si>
  <si>
    <t>Rating</t>
  </si>
  <si>
    <t>from:</t>
  </si>
  <si>
    <t>Principal Recipient:</t>
  </si>
  <si>
    <t>RDT</t>
  </si>
  <si>
    <t>Name:</t>
  </si>
  <si>
    <t>Definition</t>
  </si>
  <si>
    <t>Measurement</t>
  </si>
  <si>
    <t>Data Source</t>
  </si>
  <si>
    <t>Currency of the grant ($ or Euro)</t>
  </si>
  <si>
    <t>PR, LFA, GF emails and records;  bank notification document or the notice of receipt by the PR to GF; SR reports to PR based on bank records</t>
  </si>
  <si>
    <t>PR records</t>
  </si>
  <si>
    <t>Number, in current reporting period</t>
  </si>
  <si>
    <t>PR and SR records</t>
  </si>
  <si>
    <t>Grant agreement approved budget (for categories 4 and 5 of Enhanced Finance Reporting in current phase); and PR financial data (for expenditures), and/or PSM unit (for orders placed and funding committed or obligated).</t>
  </si>
  <si>
    <r>
      <t xml:space="preserve">Number of Conditions Precedent (CPs) and Time Bound Actions (TBAs ) fulfilled, or unfulfilled. 
</t>
    </r>
    <r>
      <rPr>
        <sz val="11"/>
        <color indexed="8"/>
        <rFont val="Arial"/>
        <family val="2"/>
      </rPr>
      <t>Within the Unfulfilled category, we distinguish between those CPs and TBAs whose deadline has not passed and those for which the deadline has passed.</t>
    </r>
  </si>
  <si>
    <t>Financial information</t>
  </si>
  <si>
    <t>Management Information</t>
  </si>
  <si>
    <t>Performance Framework</t>
  </si>
  <si>
    <t>Period</t>
  </si>
  <si>
    <t>P12</t>
  </si>
  <si>
    <t>Fund Portfolio Manager:</t>
  </si>
  <si>
    <t>Person Responsible</t>
  </si>
  <si>
    <t>LFA</t>
  </si>
  <si>
    <t xml:space="preserve">Date </t>
  </si>
  <si>
    <t xml:space="preserve">The indicators should be selected by the PRs and members of the CCM or the CCM Technical Committee, from the Performance Framework </t>
  </si>
  <si>
    <t>Indicator Number: Name (Perf Framework No.)</t>
  </si>
  <si>
    <t>Isoniazid</t>
  </si>
  <si>
    <t>Ethambutol</t>
  </si>
  <si>
    <t>Rifampicin</t>
  </si>
  <si>
    <t>Pyrazimamide</t>
  </si>
  <si>
    <t>Key Recommendations from Oversight Group(s)</t>
  </si>
  <si>
    <t>Current  Reporting  Period</t>
  </si>
  <si>
    <t>Previous  Reporting  Period</t>
  </si>
  <si>
    <t xml:space="preserve">Last fund disbursement: Calendar days </t>
  </si>
  <si>
    <t>E-PAP</t>
  </si>
  <si>
    <t>Al/Lum</t>
  </si>
  <si>
    <t>TB nutri'l supplements</t>
  </si>
  <si>
    <t>Recommendations</t>
  </si>
  <si>
    <t>P1 - trend</t>
  </si>
  <si>
    <t>P2 - trend</t>
  </si>
  <si>
    <t>P3 - trend</t>
  </si>
  <si>
    <t>Set-up = List of validation for Grant Detail page</t>
  </si>
  <si>
    <t>Action Taken</t>
  </si>
  <si>
    <t>Phase:</t>
  </si>
  <si>
    <t>Round:</t>
  </si>
  <si>
    <t>Code</t>
  </si>
  <si>
    <t>Grant No.</t>
  </si>
  <si>
    <t>Total Funding</t>
  </si>
  <si>
    <t>Difference between current stock and safety stock</t>
  </si>
  <si>
    <t>Months of safety stock</t>
  </si>
  <si>
    <t>0% - 59%</t>
  </si>
  <si>
    <t>60% - 89%</t>
  </si>
  <si>
    <t>&gt; 90%</t>
  </si>
  <si>
    <t>Actions to Implement / Previous Period</t>
  </si>
  <si>
    <t>Stock level expressed in months of treatment for all current patients</t>
  </si>
  <si>
    <t>Indicator</t>
  </si>
  <si>
    <t>Data Sources</t>
  </si>
  <si>
    <t>Currency of the grant ($ or Euro) Cumulative  – Figures refer to budget and disbursements for all the periods of the phase up to and including the dashboard reporting period</t>
  </si>
  <si>
    <t>PU/DR; PR data: SR reports to PR</t>
  </si>
  <si>
    <t>• Cumulative  – Figures refer to budget, disbursements or expenditure for all the periods of the phase up to and including the dashboard reporting period.</t>
  </si>
  <si>
    <t>Number, cumulative to the dashboard reporting period. Number of fulfilled CPs and/or TBAs plus unfulfilled CPs and/or TBAs should equal the total number set by the Global Fund on the grant</t>
  </si>
  <si>
    <t>PR records; Grant Performance Reports;</t>
  </si>
  <si>
    <t>Number, cumulative to the reporting period. A SR is an institution or program with its own workplan, budget and performance targets.</t>
  </si>
  <si>
    <t>PR records; Sub-agreements/MOUs; CCM records</t>
  </si>
  <si>
    <r>
      <t xml:space="preserve">Note: </t>
    </r>
    <r>
      <rPr>
        <sz val="11"/>
        <color indexed="8"/>
        <rFont val="Arial"/>
        <family val="2"/>
      </rPr>
      <t xml:space="preserve">Category 6 of the EFR will not be considered as part of the budget for pharmaceuticals. Category 6 has several expenditures that are difficult to disaggregate or quantify, such as warehousing costs, distribution costs (particularly when distibution is done by MOHs), and others that are related to operational costs of the PSM component. </t>
    </r>
  </si>
  <si>
    <r>
      <t xml:space="preserve">Cumulative Budget per Objective:  </t>
    </r>
    <r>
      <rPr>
        <sz val="11"/>
        <color indexed="8"/>
        <rFont val="Arial"/>
        <family val="2"/>
      </rPr>
      <t xml:space="preserve">Sum of the grant budget </t>
    </r>
    <r>
      <rPr>
        <b/>
        <i/>
        <sz val="11"/>
        <color indexed="8"/>
        <rFont val="Arial"/>
        <family val="2"/>
      </rPr>
      <t>by Objective</t>
    </r>
    <r>
      <rPr>
        <sz val="11"/>
        <color indexed="8"/>
        <rFont val="Arial"/>
        <family val="2"/>
      </rPr>
      <t xml:space="preserve">, from period one of the current phase </t>
    </r>
    <r>
      <rPr>
        <b/>
        <i/>
        <sz val="11"/>
        <color indexed="8"/>
        <rFont val="Arial"/>
        <family val="2"/>
      </rPr>
      <t>up to and including</t>
    </r>
    <r>
      <rPr>
        <sz val="11"/>
        <color indexed="8"/>
        <rFont val="Arial"/>
        <family val="2"/>
      </rPr>
      <t xml:space="preserve"> the dashboard reporting period. </t>
    </r>
    <r>
      <rPr>
        <b/>
        <sz val="11"/>
        <color indexed="8"/>
        <rFont val="Arial"/>
        <family val="2"/>
      </rPr>
      <t xml:space="preserve">
Cumulative Expenditure per Objective:</t>
    </r>
    <r>
      <rPr>
        <sz val="11"/>
        <color indexed="8"/>
        <rFont val="Arial"/>
        <family val="2"/>
      </rPr>
      <t xml:space="preserve"> Sum of</t>
    </r>
    <r>
      <rPr>
        <b/>
        <sz val="11"/>
        <color indexed="8"/>
        <rFont val="Arial"/>
        <family val="2"/>
      </rPr>
      <t xml:space="preserve"> </t>
    </r>
    <r>
      <rPr>
        <sz val="11"/>
        <color indexed="8"/>
        <rFont val="Arial"/>
        <family val="2"/>
      </rPr>
      <t xml:space="preserve">amounts spent </t>
    </r>
    <r>
      <rPr>
        <b/>
        <i/>
        <sz val="11"/>
        <color indexed="8"/>
        <rFont val="Arial"/>
        <family val="2"/>
      </rPr>
      <t>by Objective</t>
    </r>
    <r>
      <rPr>
        <sz val="11"/>
        <color indexed="8"/>
        <rFont val="Arial"/>
        <family val="2"/>
      </rPr>
      <t xml:space="preserve"> directly by the PR plus the amounts transferred by the PR to all SRs from the beginning of the phase </t>
    </r>
    <r>
      <rPr>
        <b/>
        <i/>
        <sz val="11"/>
        <color indexed="8"/>
        <rFont val="Arial"/>
        <family val="2"/>
      </rPr>
      <t>up to and including</t>
    </r>
    <r>
      <rPr>
        <sz val="11"/>
        <color indexed="8"/>
        <rFont val="Arial"/>
        <family val="2"/>
      </rPr>
      <t xml:space="preserve"> dashboard reporting period, by Objective</t>
    </r>
  </si>
  <si>
    <r>
      <t xml:space="preserve">Currency of the grant ($ or Euro)
• Reporting period – Figures refer to budget, disbursements or expenditure for the reporting period to which the dashboard refers.
• Prior to reporting period - Figures refer to the total budget, disbursements or expenditure for all the periods before </t>
    </r>
    <r>
      <rPr>
        <b/>
        <i/>
        <sz val="11"/>
        <color indexed="8"/>
        <rFont val="Arial"/>
        <family val="2"/>
      </rPr>
      <t>but not including</t>
    </r>
    <r>
      <rPr>
        <sz val="11"/>
        <color indexed="8"/>
        <rFont val="Arial"/>
        <family val="2"/>
      </rPr>
      <t xml:space="preserve"> the current period.</t>
    </r>
  </si>
  <si>
    <r>
      <t xml:space="preserve">Number of calendar days; it refers only to reporting period for which the latest disbursement was received and is </t>
    </r>
    <r>
      <rPr>
        <b/>
        <sz val="11"/>
        <color indexed="8"/>
        <rFont val="Arial"/>
        <family val="2"/>
      </rPr>
      <t>not cumulative</t>
    </r>
  </si>
  <si>
    <r>
      <t xml:space="preserve">Number of reports received. The figure reflects only the period of reporting; it is </t>
    </r>
    <r>
      <rPr>
        <b/>
        <i/>
        <sz val="11"/>
        <color indexed="8"/>
        <rFont val="Arial"/>
        <family val="2"/>
      </rPr>
      <t>not cumulative.</t>
    </r>
  </si>
  <si>
    <r>
      <t xml:space="preserve">This indicator measures the budget approved for the current phase of the grant for purchase of health products and equipment and pharmaceuticals and medicines (categories 4 and 5 in the new Enhanced Financial Report), and the cumulative amounts of financial obligations and expenditures up to the dashboard reporting period. 
Budget </t>
    </r>
    <r>
      <rPr>
        <b/>
        <sz val="11"/>
        <color indexed="8"/>
        <rFont val="Arial"/>
        <family val="2"/>
      </rPr>
      <t xml:space="preserve">approved: </t>
    </r>
    <r>
      <rPr>
        <sz val="11"/>
        <color indexed="8"/>
        <rFont val="Arial"/>
        <family val="2"/>
      </rPr>
      <t xml:space="preserve">Total approved budget for purchases (categories 4 and 5) </t>
    </r>
    <r>
      <rPr>
        <b/>
        <i/>
        <sz val="11"/>
        <color indexed="8"/>
        <rFont val="Arial"/>
        <family val="2"/>
      </rPr>
      <t>for the entire phase</t>
    </r>
    <r>
      <rPr>
        <i/>
        <sz val="11"/>
        <color indexed="8"/>
        <rFont val="Arial"/>
        <family val="2"/>
      </rPr>
      <t xml:space="preserve"> </t>
    </r>
    <r>
      <rPr>
        <sz val="11"/>
        <color indexed="8"/>
        <rFont val="Arial"/>
        <family val="2"/>
      </rPr>
      <t xml:space="preserve">of the grant. It does not include the amounts for fees, management, operational costs, etc.
</t>
    </r>
    <r>
      <rPr>
        <b/>
        <sz val="11"/>
        <color indexed="8"/>
        <rFont val="Arial"/>
        <family val="2"/>
      </rPr>
      <t>Cumulative Obligations:</t>
    </r>
    <r>
      <rPr>
        <sz val="11"/>
        <color indexed="8"/>
        <rFont val="Arial"/>
        <family val="2"/>
      </rPr>
      <t xml:space="preserve"> Total of all order(s) placed and monies committed for these purchases by the PR </t>
    </r>
    <r>
      <rPr>
        <b/>
        <i/>
        <sz val="11"/>
        <color indexed="8"/>
        <rFont val="Arial"/>
        <family val="2"/>
      </rPr>
      <t xml:space="preserve">up to and including </t>
    </r>
    <r>
      <rPr>
        <sz val="11"/>
        <color indexed="8"/>
        <rFont val="Arial"/>
        <family val="2"/>
      </rPr>
      <t xml:space="preserve">the dashboard reporting period. Ideally, by the end of the Phase, budget should equal obligations.
</t>
    </r>
    <r>
      <rPr>
        <b/>
        <sz val="11"/>
        <color indexed="8"/>
        <rFont val="Arial"/>
        <family val="2"/>
      </rPr>
      <t>Cumulative expenditure:</t>
    </r>
    <r>
      <rPr>
        <sz val="11"/>
        <color indexed="8"/>
        <rFont val="Arial"/>
        <family val="2"/>
      </rPr>
      <t xml:space="preserve"> Total of actual Expenditures on category 4 and 5 </t>
    </r>
    <r>
      <rPr>
        <b/>
        <i/>
        <sz val="11"/>
        <color indexed="8"/>
        <rFont val="Arial"/>
        <family val="2"/>
      </rPr>
      <t>up to and including</t>
    </r>
    <r>
      <rPr>
        <sz val="11"/>
        <color indexed="8"/>
        <rFont val="Arial"/>
        <family val="2"/>
      </rPr>
      <t xml:space="preserve"> the dashboard reporting period (whether paid by PR or authorized to be paid by another entity like GF or other).</t>
    </r>
  </si>
  <si>
    <t>Number of months</t>
  </si>
  <si>
    <t>PR records: Warehouse data.</t>
  </si>
  <si>
    <t>Round 10</t>
  </si>
  <si>
    <t xml:space="preserve">     Enter performance data in every yellow cell.</t>
  </si>
  <si>
    <t>Decisions and Actions</t>
  </si>
  <si>
    <t>Please Select</t>
  </si>
  <si>
    <t>TOP 3</t>
  </si>
  <si>
    <t>SSR to SR</t>
  </si>
  <si>
    <t>SRs to PR</t>
  </si>
  <si>
    <t>Programmatic Indicators</t>
  </si>
  <si>
    <r>
      <t xml:space="preserve">Cumulative budget: </t>
    </r>
    <r>
      <rPr>
        <sz val="11"/>
        <color indexed="8"/>
        <rFont val="Arial"/>
        <family val="2"/>
      </rPr>
      <t xml:space="preserve">Sum of the grant budget from period one (quarter, trimester, or semester) of the current phase, </t>
    </r>
    <r>
      <rPr>
        <b/>
        <i/>
        <sz val="11"/>
        <color indexed="8"/>
        <rFont val="Arial"/>
        <family val="2"/>
      </rPr>
      <t>up to and including</t>
    </r>
    <r>
      <rPr>
        <sz val="11"/>
        <color indexed="8"/>
        <rFont val="Arial"/>
        <family val="2"/>
      </rPr>
      <t xml:space="preserve"> the dashboard reporting period.</t>
    </r>
    <r>
      <rPr>
        <b/>
        <sz val="11"/>
        <color indexed="8"/>
        <rFont val="Arial"/>
        <family val="2"/>
      </rPr>
      <t xml:space="preserve">
Cumulative Disbursments by GF:</t>
    </r>
    <r>
      <rPr>
        <sz val="11"/>
        <color indexed="8"/>
        <rFont val="Arial"/>
        <family val="2"/>
      </rPr>
      <t xml:space="preserve"> Sum of all the funds transferred by the GF to either the PR or paid directly to suppliers (e.g. drugs, equipment, bed nets), </t>
    </r>
    <r>
      <rPr>
        <b/>
        <i/>
        <sz val="11"/>
        <color indexed="8"/>
        <rFont val="Arial"/>
        <family val="2"/>
      </rPr>
      <t>up to and including</t>
    </r>
    <r>
      <rPr>
        <b/>
        <sz val="11"/>
        <color indexed="8"/>
        <rFont val="Arial"/>
        <family val="2"/>
      </rPr>
      <t xml:space="preserve"> </t>
    </r>
    <r>
      <rPr>
        <sz val="11"/>
        <color indexed="8"/>
        <rFont val="Arial"/>
        <family val="2"/>
      </rPr>
      <t>the dasboard reporting period.</t>
    </r>
  </si>
  <si>
    <t>PR banking or accounting information; TGF disbursment notification; PU/DR; GF website</t>
  </si>
  <si>
    <r>
      <t>Disbursement by GF: Prior to this Reporting period:</t>
    </r>
    <r>
      <rPr>
        <sz val="11"/>
        <color indexed="8"/>
        <rFont val="Arial"/>
        <family val="2"/>
      </rPr>
      <t xml:space="preserve"> Sum of amounts transferred by the GF to either the PR or paid directly to suppliers (e.g. drugs, equipment, bed nets), up to </t>
    </r>
    <r>
      <rPr>
        <b/>
        <i/>
        <sz val="11"/>
        <color indexed="8"/>
        <rFont val="Arial"/>
        <family val="2"/>
      </rPr>
      <t>but not including</t>
    </r>
    <r>
      <rPr>
        <sz val="11"/>
        <color indexed="8"/>
        <rFont val="Arial"/>
        <family val="2"/>
      </rPr>
      <t xml:space="preserve"> dashboard reporting period. </t>
    </r>
    <r>
      <rPr>
        <b/>
        <sz val="11"/>
        <color indexed="8"/>
        <rFont val="Arial"/>
        <family val="2"/>
      </rPr>
      <t>Disbursement by GF: Reporting period:</t>
    </r>
    <r>
      <rPr>
        <sz val="11"/>
        <color indexed="8"/>
        <rFont val="Arial"/>
        <family val="2"/>
      </rPr>
      <t xml:space="preserve"> Sum of amounts transferred by the GF to either the PR or paid directly to suppliers (e.g. drugs, equipment, bed nets), during dashboard reporting period. 
</t>
    </r>
    <r>
      <rPr>
        <b/>
        <sz val="11"/>
        <color indexed="8"/>
        <rFont val="Arial"/>
        <family val="2"/>
      </rPr>
      <t>PR disbursements and expenditure:</t>
    </r>
    <r>
      <rPr>
        <sz val="11"/>
        <color indexed="8"/>
        <rFont val="Arial"/>
        <family val="2"/>
      </rPr>
      <t xml:space="preserve">  </t>
    </r>
    <r>
      <rPr>
        <b/>
        <sz val="11"/>
        <color indexed="8"/>
        <rFont val="Arial"/>
        <family val="2"/>
      </rPr>
      <t>Prior to this Reporting period:</t>
    </r>
    <r>
      <rPr>
        <sz val="11"/>
        <color indexed="8"/>
        <rFont val="Arial"/>
        <family val="2"/>
      </rPr>
      <t xml:space="preserve"> Total funds reported as being spent by the PR and/or disbursed to the Sub Recipients (SRs) up to </t>
    </r>
    <r>
      <rPr>
        <b/>
        <i/>
        <sz val="11"/>
        <color indexed="8"/>
        <rFont val="Arial"/>
        <family val="2"/>
      </rPr>
      <t xml:space="preserve">but not including </t>
    </r>
    <r>
      <rPr>
        <sz val="11"/>
        <color indexed="8"/>
        <rFont val="Arial"/>
        <family val="2"/>
      </rPr>
      <t>dashboard reporting period.</t>
    </r>
    <r>
      <rPr>
        <b/>
        <sz val="11"/>
        <color indexed="8"/>
        <rFont val="Arial"/>
        <family val="2"/>
      </rPr>
      <t xml:space="preserve"> PR disbursements and expenditure:  Reporting period:</t>
    </r>
    <r>
      <rPr>
        <sz val="11"/>
        <color indexed="8"/>
        <rFont val="Arial"/>
        <family val="2"/>
      </rPr>
      <t xml:space="preserve"> Total funds reported as being spent by the PR and/or disbursed to the Sub Recipients (SRs) during dashboard reporting period.</t>
    </r>
    <r>
      <rPr>
        <b/>
        <sz val="11"/>
        <color indexed="8"/>
        <rFont val="Arial"/>
        <family val="2"/>
      </rPr>
      <t xml:space="preserve">
Disbursements to SRs: Prior to this Reporting period: </t>
    </r>
    <r>
      <rPr>
        <sz val="11"/>
        <color indexed="8"/>
        <rFont val="Arial"/>
        <family val="2"/>
      </rPr>
      <t xml:space="preserve">The total amount transferred by the PR to Sub Recipients (SRs), up to </t>
    </r>
    <r>
      <rPr>
        <b/>
        <i/>
        <sz val="11"/>
        <color indexed="8"/>
        <rFont val="Arial"/>
        <family val="2"/>
      </rPr>
      <t>but not including</t>
    </r>
    <r>
      <rPr>
        <sz val="11"/>
        <color indexed="8"/>
        <rFont val="Arial"/>
        <family val="2"/>
      </rPr>
      <t xml:space="preserve"> dashboard reporting period. </t>
    </r>
    <r>
      <rPr>
        <b/>
        <sz val="11"/>
        <color indexed="8"/>
        <rFont val="Arial"/>
        <family val="2"/>
      </rPr>
      <t xml:space="preserve">Disbursements to SRs:Reporting period: </t>
    </r>
    <r>
      <rPr>
        <sz val="11"/>
        <color indexed="8"/>
        <rFont val="Arial"/>
        <family val="2"/>
      </rPr>
      <t>The total amount transferred by the PR to Sub Recipients (SRs), in dashboard reporting period.</t>
    </r>
    <r>
      <rPr>
        <b/>
        <sz val="11"/>
        <color indexed="8"/>
        <rFont val="Arial"/>
        <family val="2"/>
      </rPr>
      <t xml:space="preserve">
SR expenditures: Prior to this Reporting period: </t>
    </r>
    <r>
      <rPr>
        <sz val="11"/>
        <color indexed="8"/>
        <rFont val="Arial"/>
        <family val="2"/>
      </rPr>
      <t xml:space="preserve">The sum of all expenditures reported by the SRs, up to </t>
    </r>
    <r>
      <rPr>
        <b/>
        <i/>
        <sz val="11"/>
        <color indexed="8"/>
        <rFont val="Arial"/>
        <family val="2"/>
      </rPr>
      <t xml:space="preserve">but not including </t>
    </r>
    <r>
      <rPr>
        <sz val="11"/>
        <color indexed="8"/>
        <rFont val="Arial"/>
        <family val="2"/>
      </rPr>
      <t xml:space="preserve">dashboard reporting period.   </t>
    </r>
    <r>
      <rPr>
        <b/>
        <sz val="11"/>
        <color indexed="8"/>
        <rFont val="Arial"/>
        <family val="2"/>
      </rPr>
      <t>SR expenditures: Reporting period:</t>
    </r>
    <r>
      <rPr>
        <sz val="11"/>
        <color indexed="8"/>
        <rFont val="Arial"/>
        <family val="2"/>
      </rPr>
      <t xml:space="preserve"> The sum of all expenditures reported by the SRs, during dashboard reporting period.</t>
    </r>
  </si>
  <si>
    <r>
      <t>Number of PR grant management positions planned currently filled or vacant.</t>
    </r>
    <r>
      <rPr>
        <sz val="11"/>
        <color indexed="8"/>
        <rFont val="Arial"/>
        <family val="2"/>
      </rPr>
      <t xml:space="preserve"> Full time equivalents of the </t>
    </r>
    <r>
      <rPr>
        <b/>
        <sz val="11"/>
        <color indexed="8"/>
        <rFont val="Arial"/>
        <family val="2"/>
      </rPr>
      <t xml:space="preserve">managerial </t>
    </r>
    <r>
      <rPr>
        <sz val="11"/>
        <color indexed="8"/>
        <rFont val="Arial"/>
        <family val="2"/>
      </rPr>
      <t>positions that are on the organizational chart (or otherwise planned) and directly responsible for ensuring grant implementation at the PR, and lead SRs (if necessary). This will include new hires, current staff who are assigned to work on the grant’s management, as well as any staff seconded from other divisions or partner organizations.</t>
    </r>
  </si>
  <si>
    <t xml:space="preserve">Financial Information: </t>
  </si>
  <si>
    <t>V1.0</t>
  </si>
  <si>
    <r>
      <t xml:space="preserve">Days taken to submit final PU/DR to LFA – </t>
    </r>
    <r>
      <rPr>
        <sz val="11"/>
        <color indexed="8"/>
        <rFont val="Arial"/>
        <family val="2"/>
      </rPr>
      <t xml:space="preserve">This indicator measures </t>
    </r>
    <r>
      <rPr>
        <b/>
        <sz val="11"/>
        <color indexed="8"/>
        <rFont val="Arial"/>
        <family val="2"/>
      </rPr>
      <t>t</t>
    </r>
    <r>
      <rPr>
        <sz val="11"/>
        <color indexed="8"/>
        <rFont val="Arial"/>
        <family val="2"/>
      </rPr>
      <t xml:space="preserve">he number of calendar days it took the PR to send a final Performance Update and Disbursement Request (PU/DR) to the LFA after the end of the period. A 'final' PU/DR would be one for which the LFA did not require any further clarifications from the PR.
The expected value is 45 days from the end of the period, as defined in the Grant Agreement.  
The actual value is the number of calendar days from the end date of the period to the date on which the PR sent to the LFA the final PU/DR.  </t>
    </r>
    <r>
      <rPr>
        <b/>
        <sz val="11"/>
        <color indexed="8"/>
        <rFont val="Arial"/>
        <family val="2"/>
      </rPr>
      <t xml:space="preserve">
Days taken for disbursement to reach PR – </t>
    </r>
    <r>
      <rPr>
        <sz val="11"/>
        <color indexed="8"/>
        <rFont val="Arial"/>
        <family val="2"/>
      </rPr>
      <t xml:space="preserve">This indicator measures the number of calendar days it took the Global Fund to send the latest disbursement to the PR's account after receipt of the acceptable PU/DR by the LFA. 
The expected number is 45 days. 
The actual number is the number of days from the date of transmission by the PR to the LFA of the acceptable PU/DR to the date the disbursement is received by the PR at its bank.  </t>
    </r>
    <r>
      <rPr>
        <b/>
        <sz val="11"/>
        <color indexed="8"/>
        <rFont val="Arial"/>
        <family val="2"/>
      </rPr>
      <t xml:space="preserve">
Days taken for disbursement to reach SRs – </t>
    </r>
    <r>
      <rPr>
        <sz val="11"/>
        <color indexed="8"/>
        <rFont val="Arial"/>
        <family val="2"/>
      </rPr>
      <t>This indicator measures the average number of days for disbursements to be made to all the SRs.
The expected value for this indicator will be set locally by the PR and SRs, preferably in the Grant Operations Manual. 
The actual value is the average of the number of days from the receipt of the funds from the GF by the PR to the date the funds are received by each SR. Different SRs coudl receive funds on different dates and this indicator is the average across all SRs for the latest disbursement.</t>
    </r>
  </si>
  <si>
    <t xml:space="preserve">The total number of periodic reports with up-to-date financial, management and performance (programmatic) data received by the PR from SRs and by SRs from the SubSRs (SSRs) by the expected date. A 'complete' report is one that contains all the data that the PR requires for the PU/DR.
The expected date would be set by the PR in the sub-agreements. </t>
  </si>
  <si>
    <t xml:space="preserve">This indicator is a snapshot of the difference between the current (or last month) stock level of a specific product (medicine in single, fixed-dose combination, bednets, diagnostic kits, etc.) of a particular dose, expressed in monthly needs (number of months of treatment available) for all patients in the program, and the safety or buffer stock (also expressed in months) as established by the disease program, warehouse system or essential drugs program, for the particular product and dosage.  
The table will show the difference in months in colors:
• RED: when the difference is negative or 0, showing that months of existing stock are lower than or equal to what has been established as months of safety stock
• YELLOW: when we have more than the level of safety stock (&gt;0) but less than 3 months (+3).
• GREEN: when the difference is between 3 and 18 months.
• VIOLET: When the difference shows that the level above the safety stock is greater than or equal to 18 months indicating a potential overstock) problem.
For a full description of how this indicator is calculated, please see the User’s Manual.
</t>
  </si>
  <si>
    <t>Comment: P1</t>
  </si>
  <si>
    <t>Comment: P2</t>
  </si>
  <si>
    <t>Comment: P3</t>
  </si>
  <si>
    <t>Impact</t>
  </si>
  <si>
    <t>1,2,3</t>
  </si>
  <si>
    <t>&lt;3%</t>
  </si>
  <si>
    <t>93%</t>
  </si>
  <si>
    <t>&gt;80%</t>
  </si>
  <si>
    <r>
      <t>P1 (</t>
    </r>
    <r>
      <rPr>
        <b/>
        <sz val="11"/>
        <color indexed="17"/>
        <rFont val="Calibri"/>
        <family val="2"/>
        <charset val="204"/>
      </rPr>
      <t>Q2.2010</t>
    </r>
    <r>
      <rPr>
        <b/>
        <sz val="11"/>
        <color indexed="8"/>
        <rFont val="Calibri"/>
        <family val="2"/>
      </rPr>
      <t>)</t>
    </r>
  </si>
  <si>
    <r>
      <t>P2 (</t>
    </r>
    <r>
      <rPr>
        <b/>
        <sz val="11"/>
        <color indexed="17"/>
        <rFont val="Calibri"/>
        <family val="2"/>
        <charset val="204"/>
      </rPr>
      <t>Q3-4.2010</t>
    </r>
    <r>
      <rPr>
        <b/>
        <sz val="11"/>
        <color indexed="8"/>
        <rFont val="Calibri"/>
        <family val="2"/>
      </rPr>
      <t>)</t>
    </r>
  </si>
  <si>
    <r>
      <t xml:space="preserve">P3 </t>
    </r>
    <r>
      <rPr>
        <sz val="11"/>
        <color indexed="8"/>
        <rFont val="Calibri"/>
        <family val="2"/>
      </rPr>
      <t>(</t>
    </r>
    <r>
      <rPr>
        <b/>
        <sz val="11"/>
        <color indexed="17"/>
        <rFont val="Calibri"/>
        <family val="2"/>
        <charset val="204"/>
      </rPr>
      <t>Q1-2.2011</t>
    </r>
    <r>
      <rPr>
        <sz val="11"/>
        <color indexed="8"/>
        <rFont val="Calibri"/>
        <family val="2"/>
      </rPr>
      <t>)</t>
    </r>
  </si>
  <si>
    <r>
      <t>P4 (</t>
    </r>
    <r>
      <rPr>
        <b/>
        <sz val="11"/>
        <color indexed="17"/>
        <rFont val="Calibri"/>
        <family val="2"/>
        <charset val="204"/>
      </rPr>
      <t>Q3-4.2011</t>
    </r>
    <r>
      <rPr>
        <b/>
        <sz val="11"/>
        <color indexed="8"/>
        <rFont val="Calibri"/>
        <family val="2"/>
      </rPr>
      <t>)</t>
    </r>
  </si>
  <si>
    <t>P5 (Q1-2.2012)</t>
  </si>
  <si>
    <t>P6 (Q3-4.2012)</t>
  </si>
  <si>
    <t xml:space="preserve">Impact </t>
  </si>
  <si>
    <t>PI "CIMU HSRP"</t>
  </si>
  <si>
    <t>Scaling up Access to Prevention, Treatment and Care under the National Program for Prevention and Control of HIV/AIDS/STIs 2006-2010 and reducing morbidity, mortality and HIV-related impact on people living with HIV/AIDS, 2010-2014</t>
  </si>
  <si>
    <t>Numerator: Number of infants born to HIV infected mothers who are HIV infected from the annual cohort // Numărul copiilor nascuti din mame HIV-pozitive care sunt infectați din cohorta anuală
Denominator: Total number of infants born to HIV infected mothers during the year // Numărul total de copii nascuți din mame HIV pozitive pe parcursul anului</t>
  </si>
  <si>
    <t xml:space="preserve">Numerator: Number of people continuously on antiretroviral therapy at 12 months after initiating treatment. Indicator definition. // Numărul persoanelor aflaţi continuu în tratament antiretroviral timp de 12 luni de la demararea acestuia                     
Denominator: Total number of people (adults and children) who initiated antiretroviral therapy in the start-up group 12 months earlier. //  Numitor: Numărul total al persoanelor (adulţi şi copii) care au demarat tratamentul antiretroviral cu 12 luni în urmă                    
</t>
  </si>
  <si>
    <t xml:space="preserve">Numerator: Number of pregnant women reached with voluntary testing and counseling services (at least once during pregnancy) and who know their test results. // Numărător: Numărul femeilor gravide care au beneficiat de servicii de consiliere şi testare voluntară (cel puţin odată pe parcursul sarcinii) şi care î-şi cunosc rezultatul.  
Denominator: Number of pregnant women who have undertaken HIV test during pregnancy (at least once).  // Numitor: Numărul femeilor gravide care au făcut testul HIV pe parcursul sarcinii (cel puţin o dată) 
</t>
  </si>
  <si>
    <t>Register of new HIV infection cases and pregnant women's health cards // Registrele cazurilor noi de HIV infecție și cartela medicală a gravidei</t>
  </si>
  <si>
    <t>Registers of patients on treatment and patients' health cards // Registrele pacienților în tratament și cartela medicală a pacientului</t>
  </si>
  <si>
    <t>Electronic reports of VCT rooms at the national level // rapoartele electronice generate de baza de date CTV</t>
  </si>
  <si>
    <t xml:space="preserve"> Definiție (din planul M&amp;E, 2010)</t>
  </si>
  <si>
    <t>Periodicitatea măsurării</t>
  </si>
  <si>
    <t>anual</t>
  </si>
  <si>
    <t>cumulativ anual</t>
  </si>
  <si>
    <t xml:space="preserve">cumulativ pe perioada programului </t>
  </si>
  <si>
    <t>Sursa datelor</t>
  </si>
  <si>
    <t>70%</t>
  </si>
  <si>
    <t>N.B. Numbr reported as of December 31 2010 has been corrected from 0% to 2.8% - 4 children out of 141 born during 2010 from HIV+ mothers were confirmed to be HIV+ during 2011. // Rezultatul raportat la 31 decembrie 2010 a fost corectat de la 0% la 2.8% - 4 copii din 141 copii născuți în 2010 din mame HIV+ au fost confirmați ca fiind HIV+ pe pacursul anului 2011.</t>
  </si>
  <si>
    <t>367 patients have been enroled in ARV treatment during 2010 (223 - on the right bank and 144 - on the left bank) and were known to continue treatment 12 months after initiation 296 persons (197 - on the right bank and 99 - on the left bank). // 367 pacienți au fost încadrați în tratament ARV pe parcursul 2010 (223 pe malul drept și 144 - pe malul stîng) și erau cunoscute ca continuînd tratamentul 12 luni după inițiere 296 persoane (197 - pe malul drept și 99 - pe malul stîng)</t>
  </si>
  <si>
    <t>During 2011, the number of pregnant women that benefited from VCT services and who know their results amounted at 24,532 cases, of which 22,171 - on the right bank of Nistru river, and 2,361 - on the left bank. This constitutes 56.8% of the women who have undertaken an HI test during pregnancy (at least once). Activities under this indicator are partially supported by the current GF Grant. 
// Numărul femeilor gravide care au beneficiat de servicii CTV pe parcursul 2011  și care-și cunoșteau rezultatul a constituit 24532, din care 22171 - pe malul drept și 2361 - pe malul stîng. Aceasta reprezintă 56.8% din femeile care s-au testat la HIV pe parcursul sarcinii (cel puțin o dată). Activitățile ce țin de acest indicator sunt parțial acoperite din sursele grantului FG.</t>
  </si>
  <si>
    <t>0.8%</t>
  </si>
  <si>
    <t xml:space="preserve">530 new patients have started HAART during year 2011 (343 on the right bank of Nistru river and 187 - on the left bank). 
The number of patients who were receiving antiretroviral therapy as of December 31, 2011, is 1,666: 1,190 on the right bank (898 in IMSP SCBI „Toma Ciorbă” and 292 in IMSP „Spitalul Clinic Municipal” Balti) and 476 - on the left bank of Nistru river), including 44 children (30 in IMSP SCBI „Toma Ciorbă”, 14 in IMSP „Spitalul Clinic Municipal” Balti and 8 - on the left bank of Nistru river). 
N.B. Numbr reported as of June 30 2011 (PUDR for Semester I 2011) has been corrected from 1,827 to 1,826.
// 530 de pacienți noi au demarat TARV pe parcursul anului 2011 (343 pe malul drept și 187 - pe malul stîng). Numărul pacienților în tratament ARV la 31 decembrie 2011 a fost de 1,666 persoane: 1,190 pe malul drept și 476 - pe malul stîng, inclusiv 44 copii pe malul drept și 8 - pe malul stîng. </t>
  </si>
  <si>
    <r>
      <t xml:space="preserve">N.B. Numbr reported as of December 31 2010 has been corrected from 0% to 2.8% - 4 children out of 141 born during 2010 from HIV+ mothers were confirmed to be HIV+ during 2011. 
</t>
    </r>
    <r>
      <rPr>
        <sz val="8"/>
        <color indexed="62"/>
        <rFont val="Calibri"/>
        <family val="2"/>
        <charset val="204"/>
      </rPr>
      <t>// Rezultatul raportat la 31 decembrie 2010 a fost corectat de la 0% la 2.8% - 4 copii din cei 141 copii născuți în 2010 din mame HIV+ au fost confirmați ca fiind HIV+ pe pacursul anului 2011.</t>
    </r>
  </si>
  <si>
    <r>
      <t xml:space="preserve">367 patients have been enroled in ARV treatment during 2010 (223 - on the right bank and 144 - on the left bank) and were known to continue treatment 12 months after initiation 296 persons (197 - on the right bank and 99 - on the left bank). 
</t>
    </r>
    <r>
      <rPr>
        <sz val="8"/>
        <color indexed="62"/>
        <rFont val="Calibri"/>
        <family val="2"/>
        <charset val="204"/>
      </rPr>
      <t>// 367 pacienți au fost încadrați în tratament ARV pe parcursul anului 2010 (223 pe malul drept și 144 - pe malul stîng) și erau cunoscute ca continuînd tratamentul 12 luni după inițiere 296 persoane (197 - pe malul drept și 99 - pe malul stîng)</t>
    </r>
  </si>
  <si>
    <r>
      <t xml:space="preserve">During 2011, the number of pregnant women that benefited from VCT services and who know their results amounted at 24,532 cases, of which 22,171 - on the right bank of Nistru river, and 2,361 - on the left bank. This constitutes 56.8% of the women who have undertaken an HI test during pregnancy (at least once). Activities under this indicator are partially supported by the current GF Grant. 
</t>
    </r>
    <r>
      <rPr>
        <sz val="8"/>
        <color indexed="62"/>
        <rFont val="Calibri"/>
        <family val="2"/>
        <charset val="204"/>
      </rPr>
      <t>// Numărul femeilor gravide care au beneficiat de servicii CTV pe parcursul 2011  și care-și cunoșteau rezultatul a constituit 24,532, inclusiv 22,171 - pe malul drept și 2,361 - pe malul stîng. Aceasta reprezintă 56.8% din femeile care s-au testat la HIV pe parcursul sarcinii (cel puțin o dată). Activitățile ce țin de acest indicator sunt parțial acoperite din sursele grantului FG.</t>
    </r>
  </si>
  <si>
    <r>
      <t xml:space="preserve">The cumulative number of 14,815 IDUs reached includes the baseline. 1,083 new beneficiaries have been included in assistance during year 2011.
A total of 6 projects (including 1 in Tiraspol, Transdniester region) cover both civilian (5 projects) and penitentiary sectors (one project)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 covers 9 penitentiary institutions from right bank (Pruncul, Rusca, Cricova - 2 penitentiaries, Branesti, Soroca, Leova, Balti and Taraclia).*
</t>
    </r>
    <r>
      <rPr>
        <sz val="8"/>
        <color indexed="62"/>
        <rFont val="Calibri"/>
        <family val="2"/>
        <charset val="204"/>
      </rPr>
      <t xml:space="preserve">// Rezultatul cumulativ de 14,815 include și baseline. 1,083 de beneficiari noi au fost incluși în programe de asistență pe parcursul a. 2011. În total se implementează 6 proiecte (inclusiv unl în Tiraspol) care acoperă atît civilii (5 proiecte) cît și sectorul penitenciar (1 proiect), în cadrul cărora se implementează activități de prevenire (educație de la egal la egal, schimb de seringi, distribuire de prezervative, activități educative, distribuire de materiale informaționale, servicii de consiliere etc.) 
Proiectele din sectorul civil sunt regionale, acoperind de la 1 la 6 raioane. Sectorul penitenciar acoperă 9 instituții penitenciare de pe malul drept (Pruncul, Rusca, Cricova - 2 penitenciare, Branesti, Soroca, Leova, Balti și Taraclia).  
</t>
    </r>
  </si>
  <si>
    <r>
      <t xml:space="preserve">The cumulative number of 1,465 CSWs reached with outreached programmes includes the baseline. 250 new beneficiaries have been included in assistance during year 2011. A total of 3 projects provide prevention activities for CSWs, one in Chisinau, one in Orhei and one in north region of the country covering (Balti and Ungheni sites). The projects are providing to street CSWs the following services:  peer education, condom distribution, education and distribution of informational materials, needle exchange, counseling and referrals, ITS management, etc. 
</t>
    </r>
    <r>
      <rPr>
        <sz val="8"/>
        <color indexed="62"/>
        <rFont val="Calibri"/>
        <family val="2"/>
        <charset val="204"/>
      </rPr>
      <t xml:space="preserve">
// Rezultatul cumulativ de 1,465 include și baseline. 250 de beneficiari noi au fost incluși în programe de asistență pe parcursul a. 2011.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t>
    </r>
    <r>
      <rPr>
        <sz val="8"/>
        <color indexed="8"/>
        <rFont val="Calibri"/>
        <family val="2"/>
      </rPr>
      <t xml:space="preserve">
</t>
    </r>
  </si>
  <si>
    <r>
      <t xml:space="preserve">The cumulative number of 1,001 LGBT reached with outreached programmes includes the baseline. 117 new beneficiaries have been included in assistance during year 2011. The services (peer education, condom distribution, education and distribution of informational materials, counseling and referrals, ITS management, etc.) are provided through one project based in Chisinau which covers beneficiaries from all over the country. 
</t>
    </r>
    <r>
      <rPr>
        <sz val="8"/>
        <color indexed="62"/>
        <rFont val="Calibri"/>
        <family val="2"/>
        <charset val="204"/>
      </rPr>
      <t>// Rezultatul cumulativ de 1,001 include și baseline. 117 de beneficiari noi au fost incluși în programe de asistență pe parcursul a. 2011. Serviciile (educație de la egal la egal, distribuire de prezervative, activități educative și distribuire de materiale informaționale, servicii de consiliere, managementul BTS etc.) sunt acordate în cadrul unui proiect localizat în Chișinău, acoperind beneficiari din întreaga țară.</t>
    </r>
    <r>
      <rPr>
        <sz val="8"/>
        <color indexed="8"/>
        <rFont val="Calibri"/>
        <family val="2"/>
      </rPr>
      <t xml:space="preserve">
</t>
    </r>
  </si>
  <si>
    <r>
      <t xml:space="preserve">A total of 3 projects (all of them on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108 new beneficiaries have been included in the program during 2011. Since the start of grant implementation a total of 650 patients have been enrolled in substitution treatment with methadone. 
The number of permanent beneficiaries of DRT as of December 31 2011 is 334, including 56 benefciaries in the penitentiary sector, 209 - in the Republican Narcological Dispensary and 69 - in the Municipa Hospital Balti.
</t>
    </r>
    <r>
      <rPr>
        <sz val="8"/>
        <color indexed="62"/>
        <rFont val="Calibri"/>
        <family val="2"/>
        <charset val="204"/>
      </rPr>
      <t xml:space="preserve">//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108 de beneficiari noi au fost incluși în program pe parcursul anului 2011. De la demararea grantului un total de 650 pacienți au beneficiat de terapia de substituție cu metadonă. Numărul beneficiarilor permanenți ai TSM la 31 decembrie 2011 a constituit 334, inclusiv 56 de beneficiari din sectorul penitenciar, 209 - în Dispensarul Narcologic Republican și 69 - în Spitalul Municipal Bălți. </t>
    </r>
  </si>
  <si>
    <r>
      <t xml:space="preserve">43.9% of PLWHA have been screened for tuberculosis during year 2011. In absolute figures this represents 1,842 PLWHA (1,586 from the right bank and 256 from the left bank) from the total of 4,195 PLWHA (2,880 on the right bank and 1,315 on the left bank) on evidence at the end of year 2011.
</t>
    </r>
    <r>
      <rPr>
        <sz val="8"/>
        <color indexed="62"/>
        <rFont val="Calibri"/>
        <family val="2"/>
        <charset val="204"/>
      </rPr>
      <t xml:space="preserve">
//43.9% din PTHS au fost testați la TB pe parcursul anului 2011. În cifre absolute aceasta constituie 1,842 PTHS (1,586 de pe malul drept și 256 de pe malul stîng) din totalul de 4,195 PTHS (2,880 de pe malul drept și 1,315 de pe malul stîng) aflați la evidență la finele anului 2011.</t>
    </r>
  </si>
  <si>
    <r>
      <t xml:space="preserve">A total of 121 health care providers  (HCPs) have been trained during year 2011, out of them: 28 health professionals trained in VCT (training of VCT counseolors) and 93 medical staff trained on SYMETA use.  From the beginning of grant implementation a total of 2,254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- 694 medical staff (dermatovenerealogist and infectionists from 
medical institutions, specialists from Centers of Preventive Medicine
etc.) trained in computer use and SYME HIV/STI use.
</t>
    </r>
    <r>
      <rPr>
        <sz val="8"/>
        <color indexed="62"/>
        <rFont val="Calibri"/>
        <family val="2"/>
        <charset val="204"/>
      </rPr>
      <t xml:space="preserve">// Un total de 121 de prestatori de servicii medicale au fost instruiți pe parcursul anului 2011, inclusiv 28 - în CTV (instruirea consilierilor CTV) și 93 cadre medicale instruite în utilizarea SYMETA.
De la demararea grantului un total de 2,254 PSM au fost instruiți, inclusiv:
-101 de manageri din dom. sanitar instruiți în prevenirea transmiterii infecției HIV de la mamă la făt,
-80 de PSM instruiți în CTV,
-83 de lucrători medicali din centrele prietenoase tinerilor instruiți în CTV pentru consiliere HIV în rîndul tinerilor,
-92 de infecționiști din spitalele raionale instruiți în testare și supraveghere de generația a doua, 
-1,204 de cadre medicale și reprezentanți ai mass-media insrtuiți/informați referitor la toleranța față de PTHS,
-694 de cadre medicale instruite în utilizarea SIME HIV/BTS. </t>
    </r>
    <r>
      <rPr>
        <sz val="8"/>
        <color indexed="8"/>
        <rFont val="Calibri"/>
        <family val="2"/>
      </rPr>
      <t xml:space="preserve">
</t>
    </r>
  </si>
  <si>
    <t>Target // Ținta</t>
  </si>
  <si>
    <t>Achieved // Realizat</t>
  </si>
  <si>
    <t>Code / codul</t>
  </si>
  <si>
    <r>
      <t xml:space="preserve">Programmatic Indicators (from Performance Framework) </t>
    </r>
    <r>
      <rPr>
        <b/>
        <sz val="18"/>
        <color indexed="62"/>
        <rFont val="Calibri"/>
        <family val="2"/>
        <charset val="204"/>
      </rPr>
      <t>// Indicatori programatici</t>
    </r>
  </si>
  <si>
    <r>
      <rPr>
        <b/>
        <sz val="11"/>
        <rFont val="Arial"/>
        <family val="2"/>
        <charset val="204"/>
      </rPr>
      <t>1. Percentage of infants born to HIV infected mothers who are HIV infected</t>
    </r>
    <r>
      <rPr>
        <b/>
        <sz val="11"/>
        <color indexed="56"/>
        <rFont val="Arial"/>
        <family val="2"/>
      </rPr>
      <t xml:space="preserve"> // Procentul copiilor HIV pozitivi născuţi de către mame HIV pozitive</t>
    </r>
  </si>
  <si>
    <r>
      <rPr>
        <b/>
        <sz val="11"/>
        <rFont val="Arial"/>
        <family val="2"/>
        <charset val="204"/>
      </rPr>
      <t>2. Percentage of adults and children with HIV known to be on treatment 12 months after initiation of antiretroviral therapy</t>
    </r>
    <r>
      <rPr>
        <b/>
        <sz val="11"/>
        <color indexed="56"/>
        <rFont val="Arial"/>
        <family val="2"/>
      </rPr>
      <t xml:space="preserve"> // Procentul adulţilor şi copiilor HIV infectaţi care se află în tratament 12 luni după iniţierea tratamentului antiretroviral </t>
    </r>
  </si>
  <si>
    <r>
      <rPr>
        <b/>
        <sz val="11"/>
        <rFont val="Arial"/>
        <family val="2"/>
        <charset val="204"/>
      </rPr>
      <t>1.1 Number and percentage of pregnant women reached with voluntary testing and counseling services and who know their results</t>
    </r>
    <r>
      <rPr>
        <b/>
        <sz val="11"/>
        <color indexed="56"/>
        <rFont val="Arial"/>
        <family val="2"/>
      </rPr>
      <t>. // Numărul si procentul femeilor gravide care au beneficiat de servicii de consiliere şi testare voluntara şi îşi cunosc rezultatul</t>
    </r>
  </si>
  <si>
    <r>
      <rPr>
        <b/>
        <sz val="11"/>
        <rFont val="Arial"/>
        <family val="2"/>
        <charset val="204"/>
      </rPr>
      <t>1.5 Number and percentage of injecting drug users (IDUs) reached with prevention programmes</t>
    </r>
    <r>
      <rPr>
        <b/>
        <sz val="11"/>
        <color indexed="56"/>
        <rFont val="Arial"/>
        <family val="2"/>
      </rPr>
      <t xml:space="preserve"> // Numărul şi procentul utilizatorilor de droguri injectabile (UDI) cuprinşi în programele de prevenire</t>
    </r>
  </si>
  <si>
    <r>
      <rPr>
        <b/>
        <sz val="11"/>
        <rFont val="Arial"/>
        <family val="2"/>
        <charset val="204"/>
      </rPr>
      <t>1.6 Number and percentage of commercial sex workers (CSWs) reached with outreach programmes</t>
    </r>
    <r>
      <rPr>
        <b/>
        <sz val="11"/>
        <color indexed="56"/>
        <rFont val="Arial"/>
        <family val="2"/>
      </rPr>
      <t xml:space="preserve"> // Numărul şi procentul lucratoarelor sexului comercial (LSC) cuprinse în  programele de prevenire în teren</t>
    </r>
  </si>
  <si>
    <r>
      <rPr>
        <b/>
        <sz val="11"/>
        <rFont val="Arial"/>
        <family val="2"/>
        <charset val="204"/>
      </rPr>
      <t>1.7 Number and percentage of lesbian, gay, bi-sexual and trans-sexual reached with outreach programmes</t>
    </r>
    <r>
      <rPr>
        <b/>
        <sz val="11"/>
        <color indexed="56"/>
        <rFont val="Arial"/>
        <family val="2"/>
      </rPr>
      <t xml:space="preserve"> // Numărul şi procentul lesbienelor, gay-lor, bisexualilor si trans-sexualilor cuprinşi în  programele de prevenire în teren</t>
    </r>
  </si>
  <si>
    <r>
      <rPr>
        <b/>
        <sz val="11"/>
        <rFont val="Arial"/>
        <family val="2"/>
        <charset val="204"/>
      </rPr>
      <t>1.9 Number of drug users reached with drug substitution therapy</t>
    </r>
    <r>
      <rPr>
        <b/>
        <sz val="11"/>
        <color indexed="56"/>
        <rFont val="Arial"/>
        <family val="2"/>
      </rPr>
      <t xml:space="preserve"> // Numărul utilizatorilor de droguri care beneficiază de tratament de substituţie </t>
    </r>
  </si>
  <si>
    <r>
      <rPr>
        <b/>
        <sz val="11"/>
        <rFont val="Arial"/>
        <family val="2"/>
        <charset val="204"/>
      </rPr>
      <t>2.1 Number of people with advanced HIV infection that have started antiretroviral combination therapy</t>
    </r>
    <r>
      <rPr>
        <b/>
        <sz val="11"/>
        <color indexed="56"/>
        <rFont val="Arial"/>
        <family val="2"/>
      </rPr>
      <t xml:space="preserve"> // Numărul pesoanelor cu infecţia HIV/SIDA avansată care au initiat tratament antiretroviral combinat</t>
    </r>
  </si>
  <si>
    <r>
      <rPr>
        <b/>
        <sz val="11"/>
        <rFont val="Arial"/>
        <family val="2"/>
        <charset val="204"/>
      </rPr>
      <t>2.3 Number and percentage of PLWHA screened for TB</t>
    </r>
    <r>
      <rPr>
        <b/>
        <sz val="11"/>
        <color indexed="56"/>
        <rFont val="Arial"/>
        <family val="2"/>
      </rPr>
      <t xml:space="preserve"> // Numărul şi procentul persoanelor care trăiesc cu HIV/SIDA testate pentru TB</t>
    </r>
  </si>
  <si>
    <r>
      <rPr>
        <b/>
        <sz val="11"/>
        <rFont val="Arial"/>
        <family val="2"/>
        <charset val="204"/>
      </rPr>
      <t>1,2,3 Number of healthcare providers trained</t>
    </r>
    <r>
      <rPr>
        <b/>
        <sz val="11"/>
        <color indexed="56"/>
        <rFont val="Arial"/>
        <family val="2"/>
      </rPr>
      <t xml:space="preserve"> // Numărul prestatorilor de servicii medicale instruiţi</t>
    </r>
  </si>
  <si>
    <r>
      <rPr>
        <sz val="11"/>
        <rFont val="Arial"/>
        <family val="2"/>
        <charset val="204"/>
      </rPr>
      <t>Numerator: Number of injecting drug users (IDUs) reached with prevention programmes based on harm reduction strategy</t>
    </r>
    <r>
      <rPr>
        <sz val="11"/>
        <color indexed="56"/>
        <rFont val="Arial"/>
        <family val="2"/>
      </rPr>
      <t xml:space="preserve"> // Numărător: Numărul Consumatorilor de Droguri intravenos (CDI) acoperiţi cu programe de prevenţie bazate pe strategia de reducere a riscurilor.               
</t>
    </r>
    <r>
      <rPr>
        <sz val="11"/>
        <rFont val="Arial"/>
        <family val="2"/>
        <charset val="204"/>
      </rPr>
      <t>Denominator: Estimated number of injecting drug users (IDUs) (as per World Bank estimations).</t>
    </r>
    <r>
      <rPr>
        <sz val="11"/>
        <color indexed="56"/>
        <rFont val="Arial"/>
        <family val="2"/>
      </rPr>
      <t xml:space="preserve"> // Numitor: Numărul estimat al consumatorilor de droguri intravenos (CDI) (conform estimărilor BM).</t>
    </r>
  </si>
  <si>
    <r>
      <rPr>
        <sz val="11"/>
        <rFont val="Arial"/>
        <family val="2"/>
        <charset val="204"/>
      </rPr>
      <t>Numerator: Number of commercial sex workers (CSWs) reached with prevention programmes based on harm reduction strategy.</t>
    </r>
    <r>
      <rPr>
        <sz val="11"/>
        <color indexed="56"/>
        <rFont val="Arial"/>
        <family val="2"/>
      </rPr>
      <t xml:space="preserve"> //  Numărător: Numărul persoanelor ce practică sexul comercial (LSC) acoperite cu programe de prevenţie bazate pe strategia de reducere a riscurilor.               
</t>
    </r>
    <r>
      <rPr>
        <sz val="11"/>
        <rFont val="Arial"/>
        <family val="2"/>
        <charset val="204"/>
      </rPr>
      <t xml:space="preserve">
Denominator: Estimated number of commercial sex workers (CSWs) (as per World Bank estimation). </t>
    </r>
    <r>
      <rPr>
        <sz val="11"/>
        <color indexed="56"/>
        <rFont val="Arial"/>
        <family val="2"/>
      </rPr>
      <t xml:space="preserve">// Numitor: Numărul estimat al persoanelor ce practică sexul comercial (LSC).  
</t>
    </r>
  </si>
  <si>
    <r>
      <rPr>
        <sz val="11"/>
        <rFont val="Arial"/>
        <family val="2"/>
        <charset val="204"/>
      </rPr>
      <t>Numerator: Number of lesbian, gay, bi-sexual and trans-sexual reached with prevention programmes based on harm reduction strategy.</t>
    </r>
    <r>
      <rPr>
        <sz val="11"/>
        <color indexed="56"/>
        <rFont val="Arial"/>
        <family val="2"/>
      </rPr>
      <t xml:space="preserve"> // Numărător: Numărul lesbienilor, gheilor, bisexualilor şi transsexualilor acoperiţi cu programe de prevenţie bazate pe strategia de reducere a riscurilor.              
</t>
    </r>
    <r>
      <rPr>
        <sz val="11"/>
        <rFont val="Arial"/>
        <family val="2"/>
        <charset val="204"/>
      </rPr>
      <t xml:space="preserve">
Denominator: Estimated number of lesbian, gay, bi-sexual and trans-sexual (as per World Bank estimations).</t>
    </r>
    <r>
      <rPr>
        <sz val="11"/>
        <color indexed="56"/>
        <rFont val="Arial"/>
        <family val="2"/>
      </rPr>
      <t xml:space="preserve"> //  Numitor: Numărul estimat al lesbienilor, gheilor, bisexualilor şi transsexualilor.</t>
    </r>
  </si>
  <si>
    <r>
      <rPr>
        <sz val="11"/>
        <rFont val="Arial"/>
        <family val="2"/>
        <charset val="204"/>
      </rPr>
      <t>Numerator: Number of IDUs covered with substitution treatment to prevent transmission of HIV.</t>
    </r>
    <r>
      <rPr>
        <sz val="11"/>
        <color indexed="56"/>
        <rFont val="Arial"/>
        <family val="2"/>
      </rPr>
      <t xml:space="preserve"> // Numătrător: Numărul Consumatorilor de Droguri intravenos care beneficiază de tratament de substituție
</t>
    </r>
    <r>
      <rPr>
        <sz val="11"/>
        <rFont val="Arial"/>
        <family val="2"/>
        <charset val="204"/>
      </rPr>
      <t>Denominator: none</t>
    </r>
    <r>
      <rPr>
        <sz val="11"/>
        <color indexed="56"/>
        <rFont val="Arial"/>
        <family val="2"/>
      </rPr>
      <t xml:space="preserve"> // Numitor: N/A.</t>
    </r>
  </si>
  <si>
    <r>
      <rPr>
        <sz val="11"/>
        <rFont val="Arial"/>
        <family val="2"/>
        <charset val="204"/>
      </rPr>
      <t>Numerator: Number of people with advanced HIV infection, who have started antiretroviral combination therapy during the reporting period.</t>
    </r>
    <r>
      <rPr>
        <sz val="11"/>
        <color indexed="56"/>
        <rFont val="Arial"/>
        <family val="2"/>
      </rPr>
      <t xml:space="preserve"> // Numitor: Numărul pesoanelor cu infecţia HIV/SIDA avansată care au initiat tratament antiretroviral combinat
</t>
    </r>
    <r>
      <rPr>
        <sz val="11"/>
        <rFont val="Arial"/>
        <family val="2"/>
        <charset val="204"/>
      </rPr>
      <t>Denominator: none</t>
    </r>
    <r>
      <rPr>
        <sz val="11"/>
        <color indexed="56"/>
        <rFont val="Arial"/>
        <family val="2"/>
      </rPr>
      <t xml:space="preserve"> // Numitor: N/A.</t>
    </r>
  </si>
  <si>
    <r>
      <rPr>
        <sz val="11"/>
        <rFont val="Arial"/>
        <family val="2"/>
        <charset val="204"/>
      </rPr>
      <t>Numerator: Numerator Number of people living with HIV/AIDS screened for Tuberculoses.</t>
    </r>
    <r>
      <rPr>
        <sz val="11"/>
        <color indexed="56"/>
        <rFont val="Arial"/>
        <family val="2"/>
      </rPr>
      <t xml:space="preserve"> // Numărător: Numărul Persoanleor care trăiesc cu HIV/SIDA care au fost testaţi la TB 
</t>
    </r>
    <r>
      <rPr>
        <sz val="11"/>
        <rFont val="Arial"/>
        <family val="2"/>
        <charset val="204"/>
      </rPr>
      <t xml:space="preserve">
Denominator: Number of HIV cases on evidence at the end of reported year.</t>
    </r>
    <r>
      <rPr>
        <sz val="11"/>
        <color indexed="56"/>
        <rFont val="Arial"/>
        <family val="2"/>
      </rPr>
      <t xml:space="preserve"> // Numitor: Numărul Persoanleor care trăiesc cu HIV/SIDA care se află în evidenţă la sfîrşitul anului raportat. </t>
    </r>
  </si>
  <si>
    <r>
      <rPr>
        <sz val="11"/>
        <rFont val="Arial"/>
        <family val="2"/>
        <charset val="204"/>
      </rPr>
      <t>Numerator: Number of healthcare providers trained in PMTCT, VCT services, youth friendly services provisions second generation surveillance, tolerance towards PLWHA, SYMETA.</t>
    </r>
    <r>
      <rPr>
        <sz val="11"/>
        <color indexed="56"/>
        <rFont val="Arial"/>
        <family val="2"/>
      </rPr>
      <t xml:space="preserve"> // Numărător: Numărul prestatorilor de servicii medicale instruiţi în prevenirea transmiterii infecției HIV de la mamă la făt, serviciile CTV, servicii prietenoase tinerilor, supravegherea de a doua generație, toleranța față de PTHS, SYMETA.
</t>
    </r>
    <r>
      <rPr>
        <sz val="11"/>
        <rFont val="Arial"/>
        <family val="2"/>
        <charset val="204"/>
      </rPr>
      <t xml:space="preserve">
Numitor:</t>
    </r>
    <r>
      <rPr>
        <sz val="11"/>
        <color indexed="56"/>
        <rFont val="Arial"/>
        <family val="2"/>
      </rPr>
      <t xml:space="preserve"> N/A</t>
    </r>
  </si>
  <si>
    <r>
      <rPr>
        <sz val="11"/>
        <rFont val="Arial"/>
        <family val="2"/>
        <charset val="204"/>
      </rPr>
      <t xml:space="preserve">List of participants in the training </t>
    </r>
    <r>
      <rPr>
        <sz val="11"/>
        <color indexed="56"/>
        <rFont val="Arial"/>
        <family val="2"/>
      </rPr>
      <t>// Listele participanților la instruiri</t>
    </r>
  </si>
  <si>
    <r>
      <rPr>
        <sz val="11"/>
        <rFont val="Arial"/>
        <family val="2"/>
        <charset val="204"/>
      </rPr>
      <t>Health cards of patients on evidence with HIV infection, registers of HIV patients tested for TB</t>
    </r>
    <r>
      <rPr>
        <sz val="11"/>
        <color indexed="56"/>
        <rFont val="Arial"/>
        <family val="2"/>
      </rPr>
      <t xml:space="preserve"> // Cartelele medicale ale pacienților HIV infectați aflați la evidență testați la TB</t>
    </r>
  </si>
  <si>
    <r>
      <rPr>
        <sz val="11"/>
        <rFont val="Arial"/>
        <family val="2"/>
        <charset val="204"/>
      </rPr>
      <t>Regsters and health cards of IDUs on ARV treatment</t>
    </r>
    <r>
      <rPr>
        <sz val="11"/>
        <color indexed="56"/>
        <rFont val="Arial"/>
        <family val="2"/>
      </rPr>
      <t xml:space="preserve"> // Registrele și cartelele medicale ale UDI care beneficiază de tratament ARV</t>
    </r>
  </si>
  <si>
    <r>
      <rPr>
        <sz val="11"/>
        <rFont val="Arial"/>
        <family val="2"/>
        <charset val="204"/>
      </rPr>
      <t>Regsters and health cards of IDUs on substitution treatment</t>
    </r>
    <r>
      <rPr>
        <sz val="11"/>
        <color indexed="56"/>
        <rFont val="Arial"/>
        <family val="2"/>
      </rPr>
      <t xml:space="preserve"> // Registrele și cartelele medicale ale UDI care beneficiază de tratament de substituție</t>
    </r>
  </si>
  <si>
    <r>
      <rPr>
        <sz val="11"/>
        <rFont val="Arial"/>
        <family val="2"/>
        <charset val="204"/>
      </rPr>
      <t>Registers of LGBT who have benefited from certain services</t>
    </r>
    <r>
      <rPr>
        <sz val="11"/>
        <color indexed="56"/>
        <rFont val="Arial"/>
        <family val="2"/>
      </rPr>
      <t xml:space="preserve"> // Registrele LGBT care au beneficiat de anumite servicii</t>
    </r>
  </si>
  <si>
    <r>
      <rPr>
        <sz val="11"/>
        <rFont val="Arial"/>
        <family val="2"/>
        <charset val="204"/>
      </rPr>
      <t xml:space="preserve">Registers of CSWs who have benefited from certain services </t>
    </r>
    <r>
      <rPr>
        <sz val="11"/>
        <color indexed="56"/>
        <rFont val="Arial"/>
        <family val="2"/>
      </rPr>
      <t>// Registrele LSC care au beneficiat de anumite servicii</t>
    </r>
  </si>
  <si>
    <r>
      <rPr>
        <sz val="11"/>
        <rFont val="Arial"/>
        <family val="2"/>
        <charset val="204"/>
      </rPr>
      <t xml:space="preserve">Registers of IDUs who have benefited from certain services </t>
    </r>
    <r>
      <rPr>
        <sz val="11"/>
        <color indexed="56"/>
        <rFont val="Arial"/>
        <family val="2"/>
      </rPr>
      <t>// Registrele UDI care au beneficiat de anumite servicii</t>
    </r>
  </si>
  <si>
    <r>
      <rPr>
        <sz val="10"/>
        <rFont val="Arial"/>
        <family val="2"/>
        <charset val="204"/>
      </rPr>
      <t>Percentage of infants born to HIV infected mothers who are HIV infected</t>
    </r>
    <r>
      <rPr>
        <sz val="10"/>
        <color indexed="56"/>
        <rFont val="Arial"/>
        <family val="2"/>
        <charset val="204"/>
      </rPr>
      <t xml:space="preserve"> // Procentul copiilor HIV pozitivi născuţi de către mame HIV pozitive</t>
    </r>
  </si>
  <si>
    <r>
      <rPr>
        <sz val="10"/>
        <rFont val="Arial"/>
        <family val="2"/>
        <charset val="204"/>
      </rPr>
      <t>Percentage of adults and children with HIV known to be on treatment 12 months after initiation of antiretroviral therapy</t>
    </r>
    <r>
      <rPr>
        <sz val="10"/>
        <color indexed="56"/>
        <rFont val="Arial"/>
        <family val="2"/>
        <charset val="204"/>
      </rPr>
      <t xml:space="preserve"> // Procentul adulţilor şi copiilor HIV infectaţi care se află în tratament 12 luni după iniţierea tratamentului antiretroviral </t>
    </r>
  </si>
  <si>
    <r>
      <rPr>
        <sz val="10"/>
        <rFont val="Arial"/>
        <family val="2"/>
        <charset val="204"/>
      </rPr>
      <t xml:space="preserve">Number and percentage of pregnant women reached with voluntary testing and counseling services and who know their results. </t>
    </r>
    <r>
      <rPr>
        <sz val="10"/>
        <color indexed="56"/>
        <rFont val="Arial"/>
        <family val="2"/>
        <charset val="204"/>
      </rPr>
      <t>// Numărul și procentul femeilor gravide acoperite de servicii de testare și consiliere și care-și cunosc rezultatul</t>
    </r>
  </si>
  <si>
    <r>
      <rPr>
        <sz val="10"/>
        <rFont val="Arial"/>
        <family val="2"/>
        <charset val="204"/>
      </rPr>
      <t xml:space="preserve">Number and percentage of injecting drug users (IDUs) reached with prevention programmes </t>
    </r>
    <r>
      <rPr>
        <sz val="10"/>
        <color indexed="56"/>
        <rFont val="Arial"/>
        <family val="2"/>
        <charset val="204"/>
      </rPr>
      <t xml:space="preserve"> // Numărul şi procentul utilizatorilor de droguri injectabile (UDI) cuprinşi în programele de prevenire</t>
    </r>
  </si>
  <si>
    <r>
      <rPr>
        <sz val="10"/>
        <rFont val="Arial"/>
        <family val="2"/>
        <charset val="204"/>
      </rPr>
      <t>Number and percentage of commercial sex workers (CSWs) reached with outreach programmes</t>
    </r>
    <r>
      <rPr>
        <sz val="10"/>
        <color indexed="56"/>
        <rFont val="Arial"/>
        <family val="2"/>
        <charset val="204"/>
      </rPr>
      <t xml:space="preserve"> // Numărul şi procentul lucratoarelor sexului comercial (LSC) cuprinse în  programele de prevenire în teren</t>
    </r>
  </si>
  <si>
    <r>
      <rPr>
        <sz val="10"/>
        <rFont val="Arial"/>
        <family val="2"/>
        <charset val="204"/>
      </rPr>
      <t>Number and percentage of lesbian, gay, bi-sexual and trans-sexual reached with outreach programmes</t>
    </r>
    <r>
      <rPr>
        <sz val="10"/>
        <color indexed="56"/>
        <rFont val="Arial"/>
        <family val="2"/>
        <charset val="204"/>
      </rPr>
      <t xml:space="preserve"> // Numărul şi procentul lesbienelor, gay-lor, bisexualilor si trans-sexualilor cuprinşi în  programele de prevenire în teren</t>
    </r>
  </si>
  <si>
    <r>
      <rPr>
        <sz val="10"/>
        <rFont val="Arial"/>
        <family val="2"/>
        <charset val="204"/>
      </rPr>
      <t>Number of drug users reached with drug substitution therapy</t>
    </r>
    <r>
      <rPr>
        <sz val="10"/>
        <color indexed="56"/>
        <rFont val="Arial"/>
        <family val="2"/>
        <charset val="204"/>
      </rPr>
      <t xml:space="preserve">  // Numărul utilizatorilor de droguri care beneficiază de tratament de substituţie  </t>
    </r>
  </si>
  <si>
    <r>
      <rPr>
        <sz val="10"/>
        <rFont val="Arial"/>
        <family val="2"/>
        <charset val="204"/>
      </rPr>
      <t>Number of people with advanced HIV infection that have started antiretroviral combination therapy</t>
    </r>
    <r>
      <rPr>
        <sz val="10"/>
        <color indexed="56"/>
        <rFont val="Arial"/>
        <family val="2"/>
        <charset val="204"/>
      </rPr>
      <t xml:space="preserve"> // Numărul pesoanelor cu infecţia HIV/SIDA avansată care au initiat tratament antiretroviral combinat</t>
    </r>
  </si>
  <si>
    <r>
      <rPr>
        <sz val="10"/>
        <rFont val="Arial"/>
        <family val="2"/>
        <charset val="204"/>
      </rPr>
      <t>Number and percentage of PLWHA screened for TB</t>
    </r>
    <r>
      <rPr>
        <sz val="10"/>
        <color indexed="56"/>
        <rFont val="Arial"/>
        <family val="2"/>
        <charset val="204"/>
      </rPr>
      <t xml:space="preserve"> // Numărul şi procentul persoanelor care trăiesc cu HIV/SIDA testate pentru TB</t>
    </r>
  </si>
  <si>
    <r>
      <rPr>
        <sz val="10"/>
        <rFont val="Arial"/>
        <family val="2"/>
        <charset val="204"/>
      </rPr>
      <t>Number of healthcare providers trained</t>
    </r>
    <r>
      <rPr>
        <sz val="10"/>
        <color indexed="56"/>
        <rFont val="Arial"/>
        <family val="2"/>
        <charset val="204"/>
      </rPr>
      <t xml:space="preserve"> // Numărul prestatorilor de servicii medicale instruiţi</t>
    </r>
  </si>
  <si>
    <t xml:space="preserve"> </t>
  </si>
  <si>
    <t>Acces la prevenire si testare</t>
  </si>
  <si>
    <t>Sporire accesului educational a populatiei afectate de HIV/SIDA la servicii sociale si de sanatate</t>
  </si>
  <si>
    <t>COORDONARE IMBUNATATITA SI PARTENERIAT</t>
  </si>
  <si>
    <t>De a imbunatati performanta programului prin imbunatatirea infrastructurii</t>
  </si>
  <si>
    <t xml:space="preserve">Utilizarea dobinzii </t>
  </si>
  <si>
    <t>F1: Bugetul și debursările de către Fondul Global</t>
  </si>
  <si>
    <t>F2: Bugetul și cheltuielile actuale după Obiectivele Grantului</t>
  </si>
  <si>
    <t>Obiectivele Grantului</t>
  </si>
  <si>
    <t>F3: Debursări și cheltuieli</t>
  </si>
  <si>
    <t>Către perioada de raportare</t>
  </si>
  <si>
    <t>Perioada de raportare curentă</t>
  </si>
  <si>
    <t xml:space="preserve">F4: Ultima perioadă de raportare și debursare a RP </t>
  </si>
  <si>
    <t>Ultima debursare a surselor: Număr de zile calendaristice</t>
  </si>
  <si>
    <t>Preconizat (zile)</t>
  </si>
  <si>
    <t>Actual (zile)</t>
  </si>
  <si>
    <t>Zile necesare pentru remiterea PU/DR final către ALF</t>
  </si>
  <si>
    <t>Zile necesare pentru debursare către RP</t>
  </si>
  <si>
    <t>Zile necesare pentru debursare către SR</t>
  </si>
  <si>
    <t>Informația pe Management:</t>
  </si>
  <si>
    <t xml:space="preserve">      Întroduceți datele pentru management în celulele albastre</t>
  </si>
  <si>
    <t xml:space="preserve">M1: Statutul Condițiilor Precedente și a Acțiunilor Prestabilite în Timp </t>
  </si>
  <si>
    <t>Finisate</t>
  </si>
  <si>
    <t>Ne finisate, dar realizarea  în conformitate cu planul</t>
  </si>
  <si>
    <t>Ne finisate, și au depășit planul de realizare</t>
  </si>
  <si>
    <t>Condiții Precedente (CP)</t>
  </si>
  <si>
    <t>Acțiuni Prestabilite în Timp (TBA)</t>
  </si>
  <si>
    <t xml:space="preserve">M2: Statutul pozițiilor cheie a RP </t>
  </si>
  <si>
    <t>Planificate</t>
  </si>
  <si>
    <t>Completate</t>
  </si>
  <si>
    <t>Vacante</t>
  </si>
  <si>
    <t>IP UCIMP RSS</t>
  </si>
  <si>
    <t xml:space="preserve">M3: Aranjamente contractuale (SR) </t>
  </si>
  <si>
    <t>M4: Numărul rapoartelor complete recepționate la timp</t>
  </si>
  <si>
    <t>Identificați</t>
  </si>
  <si>
    <t>Evaluați</t>
  </si>
  <si>
    <t>Aprobați</t>
  </si>
  <si>
    <t>Contracte semnate</t>
  </si>
  <si>
    <t>Au recepționat surse</t>
  </si>
  <si>
    <t>#  Planificat</t>
  </si>
  <si>
    <t># Recepționat</t>
  </si>
  <si>
    <t>În așteptare</t>
  </si>
  <si>
    <t xml:space="preserve">M5: Bugetul și Procurarea produselor medicale, echipamentului medical, medicamentelor și produselor farmaceutice </t>
  </si>
  <si>
    <t>Buget Aprobat*</t>
  </si>
  <si>
    <t>Obligațiuni</t>
  </si>
  <si>
    <t>Cheltuieli</t>
  </si>
  <si>
    <t>Buget Aprobat cumulativ*</t>
  </si>
  <si>
    <t>Obligațiuni cumulative</t>
  </si>
  <si>
    <t>Cheltuieli cumulative</t>
  </si>
  <si>
    <t>* Include numai EFR categoriile 4 și 5  (Produse medicale și Echipamente medicale &amp; Medicamente și Produse farmaceutice)</t>
  </si>
  <si>
    <t>M6: Diferență între stocul curent și stocul de siguranță</t>
  </si>
  <si>
    <t>Componenta</t>
  </si>
  <si>
    <t>Produsul</t>
  </si>
  <si>
    <t>(1)
Numărul de pastile per pacient per zi
(În conformitate cu ghidurile d etratament al țării)</t>
  </si>
  <si>
    <t>(2 = 1 x 30)
Tratamentul per lună 
(Pastile per pacient x 30 zile)</t>
  </si>
  <si>
    <t>(3)
Total pacienți în tratament</t>
  </si>
  <si>
    <t>(4 = 2 x 3)
 # Total pastile necesare pentru toți pacienții per lună</t>
  </si>
  <si>
    <t>(5)
Stocul Curent în depozitul central (nu expiră în următoarele 3 luni)</t>
  </si>
  <si>
    <t>(6 = 5 / 4)
Stocul exprimat în luni de treatament pentru toți pacienții curenți</t>
  </si>
  <si>
    <t xml:space="preserve">(7)
Nivelul stocului de siguranță
(exprimat în luni și prestabilit de țară) </t>
  </si>
  <si>
    <t xml:space="preserve">(8 = 6 - 7)
Diferența între stocul curent și stocul de siguranță </t>
  </si>
  <si>
    <t>Informația Programatică:</t>
  </si>
  <si>
    <t>Indicatori de Program  (Performance Framework )</t>
  </si>
  <si>
    <t xml:space="preserve">Direct rezulta din activitatea FG? </t>
  </si>
  <si>
    <t>Tabelul este în mod automat reînnoit. Nu necesită introducerea datelor și/sau informației.</t>
  </si>
  <si>
    <t>Direct rezulta din activitatea FG?</t>
  </si>
  <si>
    <t>Perioada Raportată</t>
  </si>
  <si>
    <t>Buget Cumulativ</t>
  </si>
  <si>
    <t>Debursări cumulative</t>
  </si>
  <si>
    <t>Informația despre indicatori</t>
  </si>
  <si>
    <t>Informația despre perioada raportată</t>
  </si>
  <si>
    <t>Informație despre Grant</t>
  </si>
  <si>
    <t>Țara:</t>
  </si>
  <si>
    <t>No. Grantului :</t>
  </si>
  <si>
    <t>Recipientul Principal:</t>
  </si>
  <si>
    <t>Data Demarării (zz/ll/aa):</t>
  </si>
  <si>
    <t>Ultimul Rating:</t>
  </si>
  <si>
    <t>Numele Grantului:</t>
  </si>
  <si>
    <t>Componenta:</t>
  </si>
  <si>
    <t>Runda:</t>
  </si>
  <si>
    <t>Agentul Local:</t>
  </si>
  <si>
    <t>MOL-H-PCIMU</t>
  </si>
  <si>
    <t>Suma totală:</t>
  </si>
  <si>
    <t>Faza:</t>
  </si>
  <si>
    <t>Faza 1</t>
  </si>
  <si>
    <t>Nicolas Cantau</t>
  </si>
  <si>
    <t xml:space="preserve">Introduceți datele bazîndu-vă de celulele codificate prin culoare </t>
  </si>
  <si>
    <t xml:space="preserve">Informația Financiară: </t>
  </si>
  <si>
    <t xml:space="preserve">Informația pe Management: </t>
  </si>
  <si>
    <t xml:space="preserve">Informația Programatică: </t>
  </si>
  <si>
    <t xml:space="preserve">Introduceți datele financiare în celulele colorate în oranj </t>
  </si>
  <si>
    <t>Data de introducere a informației:</t>
  </si>
  <si>
    <t>De la:</t>
  </si>
  <si>
    <t>Pînă la:</t>
  </si>
  <si>
    <t>Perioada de Raportare:</t>
  </si>
  <si>
    <t>Pregătit de către:</t>
  </si>
  <si>
    <t>Valuta Grantului</t>
  </si>
  <si>
    <t>Debursat de către Fondul Global</t>
  </si>
  <si>
    <t xml:space="preserve">Cheltuielile și debursările RP </t>
  </si>
  <si>
    <t>Debursări către SR</t>
  </si>
  <si>
    <t>Cheltuielile SR</t>
  </si>
  <si>
    <t xml:space="preserve">conform planului si cererii de debursare </t>
  </si>
  <si>
    <t xml:space="preserve">conform cererii de debursare din partea RP </t>
  </si>
  <si>
    <t>Raportul de Progres final a fost remis către Secretariatul Fondului Global. După aprobarea raportului de către acesta următoarea debursare de surse va fi efectuată în conturile RP</t>
  </si>
  <si>
    <t>Nu sunt probleme în aranjamentele contractuale cu SR</t>
  </si>
  <si>
    <t>Nu sunt condiții precedente neîndeplinite de către RP</t>
  </si>
  <si>
    <t xml:space="preserve">personal adițional a fost angajat in trimestrul 4, 2011 </t>
  </si>
  <si>
    <t>SR au remis rapoartele trimestriale în timp util conform acordurilor de sub-recipient.</t>
  </si>
  <si>
    <t xml:space="preserve">Plățile din 3 contracte au fost extinse, toate trei dependente de beneficiar care avea produsele respective: teste si consumabile in stoc. La cererea vor fi livrate </t>
  </si>
  <si>
    <t xml:space="preserve">Nu sunt riscuri de lipsă de medicamente ARV. Procurarea medicamentelor ARV, IO se efectuează în conformitate cu schemele de livrare inaintate de beneficiar  </t>
  </si>
  <si>
    <t xml:space="preserve">Variații semnificative pentru perioada grantului: aprilie 2010 - decembrie 2011 după cum urmeaza: obiectivul 1 - economii obtinute in valoare de 280 mii (testare si tratament PMTCT - 125 mii), procurare condoame si metadona - in jur de 90 mii si in jur de 60 mii - testare si tratament IST; obiectivul 2 - obtinute economii de aprox. 1 milion 500 mii din contul medicamentelor ARV (in jur de 940 mii) și testare incarcatura virala - 470 mii, IO - 60 mii, cheltuieli de transport pacienti HIV - 60 mii, pentru obiectivul 3, obtinute conomii de aprox. 100 mii din contul act. societatii civile - Forum organizat din resursele celuilalt RP, cit si activitati de diseminare a datelor. Economii au fost obtinute de asemenea la obiectivul 4 de peste 100 mii din contul costul de mentinere a echipelor mobile ARV si reparatii pentru departamentul SIDA </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</si>
</sst>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3" formatCode="_(* #,##0.00_);_(* \(#,##0.00\);_(* &quot;-&quot;??_);_(@_)"/>
    <numFmt numFmtId="164" formatCode="&quot;Q&quot;#,##0_);[Red]\(&quot;Q&quot;#,##0\)"/>
    <numFmt numFmtId="165" formatCode="_(* #,##0_);_(* \(#,##0\);_(* &quot;-&quot;??_);_(@_)"/>
    <numFmt numFmtId="166" formatCode=";;;"/>
    <numFmt numFmtId="167" formatCode="0.0"/>
    <numFmt numFmtId="168" formatCode=";;;&quot;Financial Variance in %&quot;"/>
    <numFmt numFmtId="169" formatCode="_([$€]* #,##0.00_);_([$€]* \(#,##0.00\);_([$€]* &quot;-&quot;??_);_(@_)"/>
    <numFmt numFmtId="170" formatCode="[$$-409]#,##0"/>
    <numFmt numFmtId="171" formatCode="[$-409]d/mmm/yyyy;@"/>
    <numFmt numFmtId="172" formatCode="[$$-409]#,##0_);\([$$-409]#,##0\)"/>
    <numFmt numFmtId="173" formatCode="#,##0.0"/>
  </numFmts>
  <fonts count="156">
    <font>
      <sz val="11"/>
      <color theme="1"/>
      <name val="Calibri"/>
      <family val="2"/>
      <scheme val="minor"/>
    </font>
    <font>
      <sz val="11"/>
      <color indexed="8"/>
      <name val="Calibri"/>
      <family val="2"/>
    </font>
    <font>
      <sz val="10"/>
      <name val="Arial"/>
      <family val="2"/>
    </font>
    <font>
      <sz val="11"/>
      <color indexed="8"/>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28"/>
      <color indexed="9"/>
      <name val="Calibri"/>
      <family val="2"/>
    </font>
    <font>
      <sz val="22"/>
      <color indexed="9"/>
      <name val="Calibri"/>
      <family val="2"/>
    </font>
    <font>
      <sz val="10"/>
      <color indexed="9"/>
      <name val="Arial"/>
      <family val="2"/>
    </font>
    <font>
      <sz val="14"/>
      <color indexed="8"/>
      <name val="Calibri"/>
      <family val="2"/>
    </font>
    <font>
      <sz val="12"/>
      <color indexed="8"/>
      <name val="Calibri"/>
      <family val="2"/>
    </font>
    <font>
      <sz val="11"/>
      <name val="Calibri"/>
      <family val="2"/>
    </font>
    <font>
      <sz val="28"/>
      <name val="Calibri"/>
      <family val="2"/>
    </font>
    <font>
      <sz val="11"/>
      <color indexed="9"/>
      <name val="Arial"/>
      <family val="2"/>
    </font>
    <font>
      <b/>
      <sz val="12"/>
      <color indexed="8"/>
      <name val="Calibri"/>
      <family val="2"/>
    </font>
    <font>
      <b/>
      <sz val="11"/>
      <color indexed="16"/>
      <name val="Calibri"/>
      <family val="2"/>
    </font>
    <font>
      <sz val="11"/>
      <color indexed="16"/>
      <name val="Calibri"/>
      <family val="2"/>
    </font>
    <font>
      <b/>
      <sz val="10"/>
      <color indexed="16"/>
      <name val="Calibri"/>
      <family val="2"/>
    </font>
    <font>
      <sz val="10"/>
      <color indexed="8"/>
      <name val="Calibri"/>
      <family val="2"/>
    </font>
    <font>
      <b/>
      <sz val="10"/>
      <color indexed="60"/>
      <name val="Calibri"/>
      <family val="2"/>
    </font>
    <font>
      <sz val="8"/>
      <name val="Calibri"/>
      <family val="2"/>
    </font>
    <font>
      <b/>
      <sz val="14"/>
      <color indexed="60"/>
      <name val="Calibri"/>
      <family val="2"/>
    </font>
    <font>
      <b/>
      <sz val="10"/>
      <color indexed="8"/>
      <name val="Calibri"/>
      <family val="2"/>
    </font>
    <font>
      <b/>
      <sz val="14"/>
      <color indexed="8"/>
      <name val="Calibri"/>
      <family val="2"/>
    </font>
    <font>
      <sz val="8"/>
      <color indexed="8"/>
      <name val="Calibri"/>
      <family val="2"/>
    </font>
    <font>
      <b/>
      <sz val="8"/>
      <color indexed="8"/>
      <name val="Calibri"/>
      <family val="2"/>
    </font>
    <font>
      <b/>
      <sz val="10"/>
      <color indexed="8"/>
      <name val="Calibri"/>
      <family val="2"/>
      <charset val="204"/>
    </font>
    <font>
      <b/>
      <sz val="9"/>
      <color indexed="8"/>
      <name val="Calibri"/>
      <family val="2"/>
    </font>
    <font>
      <b/>
      <sz val="14"/>
      <color indexed="40"/>
      <name val="Calibri"/>
      <family val="2"/>
    </font>
    <font>
      <sz val="11"/>
      <color indexed="12"/>
      <name val="Calibri"/>
      <family val="2"/>
    </font>
    <font>
      <sz val="11"/>
      <color indexed="40"/>
      <name val="Calibri"/>
      <family val="2"/>
    </font>
    <font>
      <b/>
      <sz val="11"/>
      <color indexed="62"/>
      <name val="Calibri"/>
      <family val="2"/>
    </font>
    <font>
      <b/>
      <sz val="18"/>
      <color indexed="62"/>
      <name val="Cambria"/>
      <family val="2"/>
    </font>
    <font>
      <sz val="9"/>
      <color indexed="8"/>
      <name val="Verdana"/>
      <family val="2"/>
    </font>
    <font>
      <sz val="11"/>
      <color indexed="8"/>
      <name val="Verdana"/>
      <family val="2"/>
    </font>
    <font>
      <b/>
      <sz val="10"/>
      <color indexed="63"/>
      <name val="Verdana"/>
      <family val="2"/>
    </font>
    <font>
      <sz val="8"/>
      <color indexed="8"/>
      <name val="Verdana"/>
      <family val="2"/>
    </font>
    <font>
      <b/>
      <sz val="8"/>
      <color indexed="56"/>
      <name val="Tahoma"/>
      <family val="2"/>
    </font>
    <font>
      <b/>
      <sz val="8"/>
      <color indexed="9"/>
      <name val="Calibri"/>
      <family val="2"/>
    </font>
    <font>
      <sz val="8"/>
      <color indexed="9"/>
      <name val="Tahoma"/>
      <family val="2"/>
    </font>
    <font>
      <b/>
      <sz val="8"/>
      <color indexed="9"/>
      <name val="Tahoma"/>
      <family val="2"/>
    </font>
    <font>
      <b/>
      <sz val="8"/>
      <color indexed="9"/>
      <name val="Verdana"/>
      <family val="2"/>
    </font>
    <font>
      <sz val="9"/>
      <color indexed="8"/>
      <name val="Tahoma"/>
      <family val="2"/>
    </font>
    <font>
      <sz val="8"/>
      <name val="Webdings"/>
      <family val="1"/>
      <charset val="2"/>
    </font>
    <font>
      <sz val="11"/>
      <color indexed="8"/>
      <name val="Micro Line Charts 1.1"/>
      <family val="2"/>
    </font>
    <font>
      <sz val="7"/>
      <color indexed="23"/>
      <name val="Verdana"/>
      <family val="2"/>
    </font>
    <font>
      <sz val="10"/>
      <name val="Micro Bar Charts 1.1"/>
    </font>
    <font>
      <sz val="9"/>
      <name val="Tahoma"/>
      <family val="2"/>
    </font>
    <font>
      <sz val="8"/>
      <color indexed="63"/>
      <name val="Micro Bar Charts 1.1"/>
    </font>
    <font>
      <sz val="9"/>
      <color indexed="8"/>
      <name val="Micro Bar Charts"/>
    </font>
    <font>
      <b/>
      <sz val="8"/>
      <name val="Tahoma"/>
      <family val="2"/>
    </font>
    <font>
      <sz val="14"/>
      <color indexed="9"/>
      <name val="Calibri"/>
      <family val="2"/>
    </font>
    <font>
      <sz val="14"/>
      <name val="Calibri"/>
      <family val="2"/>
    </font>
    <font>
      <sz val="11"/>
      <color indexed="8"/>
      <name val="Arial"/>
      <family val="2"/>
    </font>
    <font>
      <sz val="8"/>
      <color indexed="9"/>
      <name val="Arial"/>
      <family val="2"/>
    </font>
    <font>
      <sz val="9"/>
      <color indexed="8"/>
      <name val="Arial"/>
      <family val="2"/>
    </font>
    <font>
      <sz val="7"/>
      <color indexed="43"/>
      <name val="Verdana"/>
      <family val="2"/>
    </font>
    <font>
      <sz val="10"/>
      <name val="Arial"/>
      <family val="2"/>
      <charset val="204"/>
    </font>
    <font>
      <b/>
      <sz val="14"/>
      <color indexed="51"/>
      <name val="Calibri"/>
      <family val="2"/>
    </font>
    <font>
      <sz val="11"/>
      <color indexed="59"/>
      <name val="Calibri"/>
      <family val="2"/>
    </font>
    <font>
      <sz val="10"/>
      <color indexed="59"/>
      <name val="Calibri"/>
      <family val="2"/>
    </font>
    <font>
      <sz val="11"/>
      <color indexed="8"/>
      <name val="Calibri"/>
      <family val="2"/>
    </font>
    <font>
      <b/>
      <sz val="14"/>
      <color indexed="9"/>
      <name val="Calibri"/>
      <family val="2"/>
    </font>
    <font>
      <b/>
      <sz val="8"/>
      <color indexed="8"/>
      <name val="Verdana"/>
      <family val="2"/>
    </font>
    <font>
      <b/>
      <sz val="15"/>
      <color indexed="62"/>
      <name val="Calibri"/>
      <family val="2"/>
    </font>
    <font>
      <b/>
      <sz val="13"/>
      <color indexed="62"/>
      <name val="Calibri"/>
      <family val="2"/>
    </font>
    <font>
      <sz val="11"/>
      <color indexed="53"/>
      <name val="Calibri"/>
      <family val="2"/>
    </font>
    <font>
      <b/>
      <sz val="10"/>
      <name val="Arial"/>
      <family val="2"/>
    </font>
    <font>
      <b/>
      <sz val="12"/>
      <color indexed="56"/>
      <name val="Tahoma"/>
      <family val="2"/>
    </font>
    <font>
      <b/>
      <sz val="10"/>
      <name val="Verdana"/>
      <family val="2"/>
    </font>
    <font>
      <sz val="10"/>
      <color indexed="8"/>
      <name val="Arial"/>
      <family val="2"/>
    </font>
    <font>
      <b/>
      <sz val="10"/>
      <color indexed="8"/>
      <name val="Arial"/>
      <family val="2"/>
    </font>
    <font>
      <b/>
      <sz val="11"/>
      <name val="Calibri"/>
      <family val="2"/>
    </font>
    <font>
      <b/>
      <sz val="11"/>
      <color indexed="14"/>
      <name val="Calibri"/>
      <family val="2"/>
    </font>
    <font>
      <b/>
      <i/>
      <sz val="11"/>
      <color indexed="8"/>
      <name val="Calibri"/>
      <family val="2"/>
    </font>
    <font>
      <i/>
      <sz val="8"/>
      <color indexed="8"/>
      <name val="Calibri"/>
      <family val="2"/>
    </font>
    <font>
      <b/>
      <sz val="18"/>
      <color indexed="8"/>
      <name val="Calibri"/>
      <family val="2"/>
    </font>
    <font>
      <sz val="16"/>
      <color indexed="8"/>
      <name val="Calibri"/>
      <family val="2"/>
    </font>
    <font>
      <b/>
      <sz val="12"/>
      <color indexed="8"/>
      <name val="Arial"/>
      <family val="2"/>
    </font>
    <font>
      <b/>
      <sz val="11"/>
      <color indexed="8"/>
      <name val="Arial"/>
      <family val="2"/>
    </font>
    <font>
      <b/>
      <sz val="16"/>
      <color indexed="8"/>
      <name val="Calibri"/>
      <family val="2"/>
    </font>
    <font>
      <b/>
      <sz val="11"/>
      <color indexed="16"/>
      <name val="Calibri"/>
      <family val="2"/>
      <charset val="204"/>
    </font>
    <font>
      <b/>
      <sz val="14"/>
      <color indexed="52"/>
      <name val="Calibri"/>
      <family val="2"/>
    </font>
    <font>
      <b/>
      <sz val="12"/>
      <color indexed="8"/>
      <name val="Calibri"/>
      <family val="2"/>
      <charset val="204"/>
    </font>
    <font>
      <sz val="11"/>
      <color indexed="8"/>
      <name val="Calibri"/>
      <family val="2"/>
    </font>
    <font>
      <b/>
      <sz val="14"/>
      <color indexed="14"/>
      <name val="Calibri"/>
      <family val="2"/>
      <charset val="204"/>
    </font>
    <font>
      <b/>
      <sz val="10"/>
      <color indexed="53"/>
      <name val="Calibri"/>
      <family val="2"/>
    </font>
    <font>
      <b/>
      <sz val="12"/>
      <name val="Arial"/>
      <family val="2"/>
    </font>
    <font>
      <sz val="11"/>
      <color indexed="8"/>
      <name val="Arial Black"/>
      <family val="2"/>
    </font>
    <font>
      <sz val="11"/>
      <color indexed="60"/>
      <name val="Calibri"/>
      <family val="2"/>
      <charset val="204"/>
    </font>
    <font>
      <sz val="11"/>
      <color indexed="8"/>
      <name val="Calibri"/>
      <family val="2"/>
    </font>
    <font>
      <sz val="11"/>
      <color indexed="8"/>
      <name val="Calibri"/>
      <family val="2"/>
      <charset val="204"/>
    </font>
    <font>
      <i/>
      <sz val="11"/>
      <color indexed="8"/>
      <name val="Calibri"/>
      <family val="2"/>
      <charset val="204"/>
    </font>
    <font>
      <b/>
      <sz val="11"/>
      <color indexed="60"/>
      <name val="Calibri"/>
      <family val="2"/>
      <charset val="204"/>
    </font>
    <font>
      <b/>
      <sz val="11"/>
      <color indexed="14"/>
      <name val="Calibri"/>
      <family val="2"/>
      <charset val="204"/>
    </font>
    <font>
      <sz val="22"/>
      <color indexed="9"/>
      <name val="Calibri"/>
      <family val="2"/>
      <charset val="204"/>
    </font>
    <font>
      <sz val="10"/>
      <color indexed="60"/>
      <name val="Calibri"/>
      <family val="2"/>
      <charset val="204"/>
    </font>
    <font>
      <sz val="11"/>
      <color indexed="12"/>
      <name val="Calibri"/>
      <family val="2"/>
      <charset val="204"/>
    </font>
    <font>
      <i/>
      <sz val="11"/>
      <name val="Calibri"/>
      <family val="2"/>
      <charset val="204"/>
    </font>
    <font>
      <sz val="10"/>
      <name val="Calibri"/>
      <family val="2"/>
    </font>
    <font>
      <sz val="9"/>
      <color indexed="16"/>
      <name val="Calibri"/>
      <family val="2"/>
    </font>
    <font>
      <b/>
      <i/>
      <sz val="14"/>
      <color indexed="12"/>
      <name val="Calibri"/>
      <family val="2"/>
      <charset val="204"/>
    </font>
    <font>
      <b/>
      <sz val="9"/>
      <name val="Calibri"/>
      <family val="2"/>
    </font>
    <font>
      <sz val="16"/>
      <color indexed="9"/>
      <name val="Calibri"/>
      <family val="2"/>
    </font>
    <font>
      <i/>
      <sz val="11"/>
      <color indexed="8"/>
      <name val="Calibri"/>
      <family val="2"/>
    </font>
    <font>
      <b/>
      <sz val="14"/>
      <color indexed="44"/>
      <name val="Calibri"/>
      <family val="2"/>
      <charset val="204"/>
    </font>
    <font>
      <b/>
      <sz val="14"/>
      <color indexed="51"/>
      <name val="Calibri"/>
      <family val="2"/>
      <charset val="204"/>
    </font>
    <font>
      <sz val="12"/>
      <color indexed="9"/>
      <name val="Calibri"/>
      <family val="2"/>
    </font>
    <font>
      <sz val="8"/>
      <color indexed="16"/>
      <name val="Calibri"/>
      <family val="2"/>
    </font>
    <font>
      <sz val="11"/>
      <color indexed="10"/>
      <name val="Arial"/>
      <family val="2"/>
    </font>
    <font>
      <b/>
      <i/>
      <sz val="11"/>
      <color indexed="8"/>
      <name val="Arial"/>
      <family val="2"/>
    </font>
    <font>
      <i/>
      <sz val="11"/>
      <color indexed="8"/>
      <name val="Arial"/>
      <family val="2"/>
    </font>
    <font>
      <sz val="11"/>
      <name val="Arial"/>
      <family val="2"/>
    </font>
    <font>
      <b/>
      <sz val="11"/>
      <color indexed="8"/>
      <name val="Calibri"/>
      <family val="2"/>
    </font>
    <font>
      <sz val="8"/>
      <color indexed="8"/>
      <name val="Calibri"/>
      <family val="2"/>
    </font>
    <font>
      <b/>
      <sz val="8"/>
      <name val="Arial"/>
      <family val="2"/>
    </font>
    <font>
      <b/>
      <sz val="8"/>
      <color indexed="81"/>
      <name val="Tahoma"/>
      <family val="2"/>
      <charset val="204"/>
    </font>
    <font>
      <sz val="11"/>
      <color indexed="8"/>
      <name val="Calibri"/>
      <family val="2"/>
    </font>
    <font>
      <sz val="8"/>
      <color indexed="81"/>
      <name val="Tahoma"/>
      <family val="2"/>
      <charset val="204"/>
    </font>
    <font>
      <b/>
      <sz val="20"/>
      <color indexed="8"/>
      <name val="Calibri"/>
      <family val="2"/>
    </font>
    <font>
      <sz val="20"/>
      <color indexed="8"/>
      <name val="Calibri"/>
      <family val="2"/>
    </font>
    <font>
      <b/>
      <sz val="11"/>
      <color indexed="17"/>
      <name val="Calibri"/>
      <family val="2"/>
      <charset val="204"/>
    </font>
    <font>
      <sz val="8"/>
      <color indexed="8"/>
      <name val="Calibri"/>
      <family val="2"/>
      <charset val="204"/>
    </font>
    <font>
      <b/>
      <sz val="11"/>
      <color indexed="56"/>
      <name val="Arial"/>
      <family val="2"/>
    </font>
    <font>
      <sz val="11"/>
      <color indexed="56"/>
      <name val="Arial"/>
      <family val="2"/>
    </font>
    <font>
      <sz val="10"/>
      <color indexed="56"/>
      <name val="Arial"/>
      <family val="2"/>
      <charset val="204"/>
    </font>
    <font>
      <sz val="8"/>
      <color indexed="62"/>
      <name val="Calibri"/>
      <family val="2"/>
      <charset val="204"/>
    </font>
    <font>
      <b/>
      <sz val="18"/>
      <color indexed="62"/>
      <name val="Calibri"/>
      <family val="2"/>
      <charset val="204"/>
    </font>
    <font>
      <b/>
      <sz val="11"/>
      <name val="Arial"/>
      <family val="2"/>
      <charset val="204"/>
    </font>
    <font>
      <sz val="11"/>
      <name val="Arial"/>
      <family val="2"/>
      <charset val="204"/>
    </font>
    <font>
      <sz val="11"/>
      <color theme="1"/>
      <name val="Calibri"/>
      <family val="2"/>
      <scheme val="minor"/>
    </font>
    <font>
      <sz val="10"/>
      <color rgb="FF00B050"/>
      <name val="Arial"/>
      <family val="2"/>
    </font>
    <font>
      <b/>
      <sz val="10"/>
      <color rgb="FF00B050"/>
      <name val="Arial"/>
      <family val="2"/>
    </font>
    <font>
      <sz val="10"/>
      <color rgb="FF00B050"/>
      <name val="Arial"/>
      <family val="2"/>
      <charset val="204"/>
    </font>
    <font>
      <b/>
      <sz val="10"/>
      <color rgb="FF00B050"/>
      <name val="Arial"/>
      <family val="2"/>
      <charset val="204"/>
    </font>
    <font>
      <sz val="11"/>
      <color rgb="FF002060"/>
      <name val="Arial"/>
      <family val="2"/>
    </font>
    <font>
      <b/>
      <sz val="11"/>
      <color rgb="FF002060"/>
      <name val="Arial"/>
      <family val="2"/>
    </font>
    <font>
      <sz val="10"/>
      <color rgb="FF002060"/>
      <name val="Arial"/>
      <family val="2"/>
      <charset val="204"/>
    </font>
    <font>
      <b/>
      <sz val="10"/>
      <color rgb="FFFF0000"/>
      <name val="Arial"/>
      <family val="2"/>
    </font>
    <font>
      <sz val="11"/>
      <color rgb="FF002060"/>
      <name val="Arial"/>
      <family val="2"/>
      <charset val="204"/>
    </font>
    <font>
      <b/>
      <sz val="11"/>
      <color rgb="FF002060"/>
      <name val="Calibri"/>
      <family val="2"/>
      <charset val="204"/>
    </font>
    <font>
      <b/>
      <sz val="12"/>
      <color rgb="FF002060"/>
      <name val="Calibri"/>
      <family val="2"/>
      <charset val="204"/>
    </font>
    <font>
      <b/>
      <sz val="11"/>
      <color rgb="FF002060"/>
      <name val="Arial"/>
      <family val="2"/>
      <charset val="204"/>
    </font>
    <font>
      <sz val="11"/>
      <color rgb="FFFF0000"/>
      <name val="Calibri"/>
      <family val="2"/>
      <scheme val="minor"/>
    </font>
    <font>
      <b/>
      <sz val="8"/>
      <color theme="3" tint="-0.249977111117893"/>
      <name val="Calibri"/>
      <family val="2"/>
      <charset val="204"/>
    </font>
    <font>
      <sz val="8"/>
      <color theme="3" tint="-0.249977111117893"/>
      <name val="Calibri"/>
      <family val="2"/>
    </font>
  </fonts>
  <fills count="3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3"/>
      </patternFill>
    </fill>
    <fill>
      <patternFill patternType="solid">
        <fgColor indexed="57"/>
      </patternFill>
    </fill>
    <fill>
      <patternFill patternType="solid">
        <fgColor indexed="54"/>
      </patternFill>
    </fill>
    <fill>
      <patternFill patternType="solid">
        <fgColor indexed="14"/>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
      <patternFill patternType="solid">
        <fgColor indexed="43"/>
        <bgColor indexed="64"/>
      </patternFill>
    </fill>
    <fill>
      <patternFill patternType="gray0625">
        <fgColor indexed="52"/>
        <bgColor indexed="43"/>
      </patternFill>
    </fill>
    <fill>
      <patternFill patternType="solid">
        <fgColor indexed="44"/>
        <bgColor indexed="64"/>
      </patternFill>
    </fill>
    <fill>
      <patternFill patternType="solid">
        <fgColor indexed="47"/>
        <bgColor indexed="64"/>
      </patternFill>
    </fill>
    <fill>
      <patternFill patternType="solid">
        <fgColor indexed="11"/>
        <bgColor indexed="64"/>
      </patternFill>
    </fill>
    <fill>
      <patternFill patternType="solid">
        <fgColor indexed="61"/>
        <bgColor indexed="64"/>
      </patternFill>
    </fill>
    <fill>
      <patternFill patternType="solid">
        <fgColor indexed="43"/>
        <bgColor indexed="52"/>
      </patternFill>
    </fill>
    <fill>
      <patternFill patternType="gray0625">
        <fgColor indexed="52"/>
      </patternFill>
    </fill>
    <fill>
      <patternFill patternType="solid">
        <fgColor indexed="18"/>
        <bgColor indexed="64"/>
      </patternFill>
    </fill>
    <fill>
      <patternFill patternType="solid">
        <fgColor indexed="62"/>
        <bgColor indexed="64"/>
      </patternFill>
    </fill>
    <fill>
      <patternFill patternType="solid">
        <fgColor indexed="14"/>
        <bgColor indexed="64"/>
      </patternFill>
    </fill>
    <fill>
      <patternFill patternType="solid">
        <fgColor indexed="57"/>
        <bgColor indexed="64"/>
      </patternFill>
    </fill>
    <fill>
      <patternFill patternType="solid">
        <fgColor indexed="43"/>
        <bgColor indexed="51"/>
      </patternFill>
    </fill>
    <fill>
      <patternFill patternType="solid">
        <fgColor indexed="13"/>
        <bgColor indexed="64"/>
      </patternFill>
    </fill>
    <fill>
      <patternFill patternType="solid">
        <fgColor theme="0"/>
        <bgColor indexed="64"/>
      </patternFill>
    </fill>
  </fills>
  <borders count="24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49"/>
      </bottom>
      <diagonal/>
    </border>
    <border>
      <left/>
      <right/>
      <top/>
      <bottom style="thick">
        <color indexed="22"/>
      </bottom>
      <diagonal/>
    </border>
    <border>
      <left/>
      <right/>
      <top/>
      <bottom style="medium">
        <color indexed="49"/>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9"/>
      </left>
      <right style="thin">
        <color indexed="9"/>
      </right>
      <top style="thin">
        <color indexed="9"/>
      </top>
      <bottom style="thin">
        <color indexed="9"/>
      </bottom>
      <diagonal/>
    </border>
    <border>
      <left/>
      <right/>
      <top/>
      <bottom style="medium">
        <color indexed="18"/>
      </bottom>
      <diagonal/>
    </border>
    <border>
      <left style="hair">
        <color indexed="57"/>
      </left>
      <right style="hair">
        <color indexed="57"/>
      </right>
      <top style="medium">
        <color indexed="57"/>
      </top>
      <bottom style="medium">
        <color indexed="57"/>
      </bottom>
      <diagonal/>
    </border>
    <border>
      <left/>
      <right/>
      <top/>
      <bottom style="medium">
        <color indexed="60"/>
      </bottom>
      <diagonal/>
    </border>
    <border>
      <left style="medium">
        <color indexed="16"/>
      </left>
      <right style="thin">
        <color indexed="16"/>
      </right>
      <top style="thin">
        <color indexed="16"/>
      </top>
      <bottom style="thin">
        <color indexed="16"/>
      </bottom>
      <diagonal/>
    </border>
    <border>
      <left style="medium">
        <color indexed="16"/>
      </left>
      <right/>
      <top style="thin">
        <color indexed="16"/>
      </top>
      <bottom style="thin">
        <color indexed="16"/>
      </bottom>
      <diagonal/>
    </border>
    <border>
      <left style="medium">
        <color indexed="16"/>
      </left>
      <right/>
      <top style="thin">
        <color indexed="16"/>
      </top>
      <bottom style="medium">
        <color indexed="16"/>
      </bottom>
      <diagonal/>
    </border>
    <border>
      <left style="medium">
        <color indexed="16"/>
      </left>
      <right style="thin">
        <color indexed="64"/>
      </right>
      <top style="thin">
        <color indexed="64"/>
      </top>
      <bottom style="thin">
        <color indexed="64"/>
      </bottom>
      <diagonal/>
    </border>
    <border>
      <left style="medium">
        <color indexed="16"/>
      </left>
      <right style="thin">
        <color indexed="64"/>
      </right>
      <top style="thin">
        <color indexed="64"/>
      </top>
      <bottom style="medium">
        <color indexed="16"/>
      </bottom>
      <diagonal/>
    </border>
    <border>
      <left/>
      <right/>
      <top/>
      <bottom style="medium">
        <color indexed="12"/>
      </bottom>
      <diagonal/>
    </border>
    <border>
      <left style="thin">
        <color indexed="64"/>
      </left>
      <right style="thin">
        <color indexed="64"/>
      </right>
      <top style="medium">
        <color indexed="48"/>
      </top>
      <bottom style="thin">
        <color indexed="64"/>
      </bottom>
      <diagonal/>
    </border>
    <border>
      <left style="thin">
        <color indexed="64"/>
      </left>
      <right style="medium">
        <color indexed="48"/>
      </right>
      <top style="medium">
        <color indexed="48"/>
      </top>
      <bottom style="thin">
        <color indexed="64"/>
      </bottom>
      <diagonal/>
    </border>
    <border>
      <left style="medium">
        <color indexed="48"/>
      </left>
      <right style="thin">
        <color indexed="64"/>
      </right>
      <top style="thin">
        <color indexed="64"/>
      </top>
      <bottom style="thin">
        <color indexed="64"/>
      </bottom>
      <diagonal/>
    </border>
    <border>
      <left style="thin">
        <color indexed="64"/>
      </left>
      <right style="medium">
        <color indexed="48"/>
      </right>
      <top style="thin">
        <color indexed="64"/>
      </top>
      <bottom style="thin">
        <color indexed="64"/>
      </bottom>
      <diagonal/>
    </border>
    <border>
      <left style="medium">
        <color indexed="48"/>
      </left>
      <right style="thin">
        <color indexed="64"/>
      </right>
      <top style="thin">
        <color indexed="64"/>
      </top>
      <bottom style="medium">
        <color indexed="48"/>
      </bottom>
      <diagonal/>
    </border>
    <border>
      <left style="thin">
        <color indexed="64"/>
      </left>
      <right style="medium">
        <color indexed="48"/>
      </right>
      <top style="thin">
        <color indexed="64"/>
      </top>
      <bottom style="medium">
        <color indexed="48"/>
      </bottom>
      <diagonal/>
    </border>
    <border>
      <left style="medium">
        <color indexed="48"/>
      </left>
      <right/>
      <top style="medium">
        <color indexed="48"/>
      </top>
      <bottom/>
      <diagonal/>
    </border>
    <border>
      <left/>
      <right/>
      <top/>
      <bottom style="medium">
        <color indexed="51"/>
      </bottom>
      <diagonal/>
    </border>
    <border>
      <left style="thin">
        <color indexed="64"/>
      </left>
      <right/>
      <top style="thin">
        <color indexed="64"/>
      </top>
      <bottom style="thin">
        <color indexed="64"/>
      </bottom>
      <diagonal/>
    </border>
    <border>
      <left style="thin">
        <color indexed="64"/>
      </left>
      <right/>
      <top style="thin">
        <color indexed="64"/>
      </top>
      <bottom style="medium">
        <color indexed="51"/>
      </bottom>
      <diagonal/>
    </border>
    <border>
      <left style="thin">
        <color indexed="64"/>
      </left>
      <right style="medium">
        <color indexed="51"/>
      </right>
      <top style="thin">
        <color indexed="64"/>
      </top>
      <bottom style="thin">
        <color indexed="64"/>
      </bottom>
      <diagonal/>
    </border>
    <border>
      <left style="dotted">
        <color indexed="64"/>
      </left>
      <right style="dotted">
        <color indexed="64"/>
      </right>
      <top style="medium">
        <color indexed="52"/>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hair">
        <color indexed="64"/>
      </top>
      <bottom style="medium">
        <color indexed="52"/>
      </bottom>
      <diagonal/>
    </border>
    <border>
      <left style="dotted">
        <color indexed="62"/>
      </left>
      <right style="dotted">
        <color indexed="64"/>
      </right>
      <top style="medium">
        <color indexed="62"/>
      </top>
      <bottom style="hair">
        <color indexed="64"/>
      </bottom>
      <diagonal/>
    </border>
    <border>
      <left style="dotted">
        <color indexed="62"/>
      </left>
      <right style="dotted">
        <color indexed="64"/>
      </right>
      <top style="hair">
        <color indexed="64"/>
      </top>
      <bottom style="hair">
        <color indexed="64"/>
      </bottom>
      <diagonal/>
    </border>
    <border>
      <left style="dotted">
        <color indexed="62"/>
      </left>
      <right style="dotted">
        <color indexed="64"/>
      </right>
      <top style="hair">
        <color indexed="64"/>
      </top>
      <bottom style="medium">
        <color indexed="62"/>
      </bottom>
      <diagonal/>
    </border>
    <border>
      <left style="hair">
        <color indexed="64"/>
      </left>
      <right style="hair">
        <color indexed="64"/>
      </right>
      <top style="medium">
        <color indexed="51"/>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medium">
        <color indexed="5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thin">
        <color indexed="30"/>
      </top>
      <bottom style="thin">
        <color indexed="30"/>
      </bottom>
      <diagonal/>
    </border>
    <border>
      <left/>
      <right style="thick">
        <color indexed="9"/>
      </right>
      <top/>
      <bottom/>
      <diagonal/>
    </border>
    <border>
      <left style="hair">
        <color indexed="64"/>
      </left>
      <right style="hair">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51"/>
      </top>
      <bottom style="thin">
        <color indexed="64"/>
      </bottom>
      <diagonal/>
    </border>
    <border>
      <left style="thin">
        <color indexed="64"/>
      </left>
      <right style="thin">
        <color indexed="64"/>
      </right>
      <top style="thin">
        <color indexed="64"/>
      </top>
      <bottom style="medium">
        <color indexed="48"/>
      </bottom>
      <diagonal/>
    </border>
    <border>
      <left style="medium">
        <color indexed="16"/>
      </left>
      <right style="thin">
        <color indexed="16"/>
      </right>
      <top/>
      <bottom style="thin">
        <color indexed="16"/>
      </bottom>
      <diagonal/>
    </border>
    <border>
      <left style="thin">
        <color indexed="64"/>
      </left>
      <right/>
      <top/>
      <bottom/>
      <diagonal/>
    </border>
    <border>
      <left style="medium">
        <color indexed="60"/>
      </left>
      <right style="thin">
        <color indexed="64"/>
      </right>
      <top style="thin">
        <color indexed="64"/>
      </top>
      <bottom style="thin">
        <color indexed="64"/>
      </bottom>
      <diagonal/>
    </border>
    <border>
      <left style="medium">
        <color indexed="60"/>
      </left>
      <right style="thin">
        <color indexed="64"/>
      </right>
      <top style="thin">
        <color indexed="64"/>
      </top>
      <bottom style="medium">
        <color indexed="60"/>
      </bottom>
      <diagonal/>
    </border>
    <border>
      <left style="medium">
        <color indexed="60"/>
      </left>
      <right/>
      <top style="medium">
        <color indexed="60"/>
      </top>
      <bottom style="thin">
        <color indexed="64"/>
      </bottom>
      <diagonal/>
    </border>
    <border>
      <left style="thin">
        <color indexed="60"/>
      </left>
      <right style="thin">
        <color indexed="60"/>
      </right>
      <top style="medium">
        <color indexed="60"/>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16"/>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51"/>
      </left>
      <right style="medium">
        <color indexed="51"/>
      </right>
      <top style="medium">
        <color indexed="51"/>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16"/>
      </bottom>
      <diagonal/>
    </border>
    <border>
      <left style="thin">
        <color indexed="64"/>
      </left>
      <right style="medium">
        <color indexed="16"/>
      </right>
      <top style="thin">
        <color indexed="64"/>
      </top>
      <bottom style="medium">
        <color indexed="16"/>
      </bottom>
      <diagonal/>
    </border>
    <border>
      <left style="thin">
        <color indexed="16"/>
      </left>
      <right style="thin">
        <color indexed="16"/>
      </right>
      <top/>
      <bottom style="thin">
        <color indexed="16"/>
      </bottom>
      <diagonal/>
    </border>
    <border>
      <left style="thin">
        <color indexed="16"/>
      </left>
      <right style="thin">
        <color indexed="16"/>
      </right>
      <top style="thin">
        <color indexed="16"/>
      </top>
      <bottom style="thin">
        <color indexed="16"/>
      </bottom>
      <diagonal/>
    </border>
    <border>
      <left style="thin">
        <color indexed="16"/>
      </left>
      <right style="medium">
        <color indexed="16"/>
      </right>
      <top style="medium">
        <color indexed="16"/>
      </top>
      <bottom style="thin">
        <color indexed="16"/>
      </bottom>
      <diagonal/>
    </border>
    <border>
      <left style="thin">
        <color indexed="16"/>
      </left>
      <right style="thin">
        <color indexed="16"/>
      </right>
      <top style="medium">
        <color indexed="64"/>
      </top>
      <bottom style="thin">
        <color indexed="64"/>
      </bottom>
      <diagonal/>
    </border>
    <border>
      <left style="thin">
        <color indexed="16"/>
      </left>
      <right style="medium">
        <color indexed="16"/>
      </right>
      <top style="medium">
        <color indexed="64"/>
      </top>
      <bottom style="thin">
        <color indexed="64"/>
      </bottom>
      <diagonal/>
    </border>
    <border>
      <left style="medium">
        <color indexed="64"/>
      </left>
      <right/>
      <top/>
      <bottom style="thin">
        <color indexed="64"/>
      </bottom>
      <diagonal/>
    </border>
    <border>
      <left style="thin">
        <color indexed="16"/>
      </left>
      <right style="thin">
        <color indexed="16"/>
      </right>
      <top style="thin">
        <color indexed="16"/>
      </top>
      <bottom/>
      <diagonal/>
    </border>
    <border>
      <left style="thin">
        <color indexed="64"/>
      </left>
      <right style="medium">
        <color indexed="60"/>
      </right>
      <top style="thin">
        <color indexed="64"/>
      </top>
      <bottom style="thin">
        <color indexed="64"/>
      </bottom>
      <diagonal/>
    </border>
    <border>
      <left style="thin">
        <color indexed="64"/>
      </left>
      <right style="thin">
        <color indexed="64"/>
      </right>
      <top style="thin">
        <color indexed="64"/>
      </top>
      <bottom style="medium">
        <color indexed="60"/>
      </bottom>
      <diagonal/>
    </border>
    <border>
      <left style="thin">
        <color indexed="64"/>
      </left>
      <right style="medium">
        <color indexed="60"/>
      </right>
      <top style="thin">
        <color indexed="64"/>
      </top>
      <bottom style="medium">
        <color indexed="60"/>
      </bottom>
      <diagonal/>
    </border>
    <border>
      <left style="thin">
        <color indexed="16"/>
      </left>
      <right style="thin">
        <color indexed="16"/>
      </right>
      <top style="medium">
        <color indexed="51"/>
      </top>
      <bottom style="thin">
        <color indexed="64"/>
      </bottom>
      <diagonal/>
    </border>
    <border>
      <left style="thin">
        <color indexed="16"/>
      </left>
      <right style="medium">
        <color indexed="51"/>
      </right>
      <top style="medium">
        <color indexed="51"/>
      </top>
      <bottom style="thin">
        <color indexed="64"/>
      </bottom>
      <diagonal/>
    </border>
    <border>
      <left style="thin">
        <color indexed="60"/>
      </left>
      <right style="thin">
        <color indexed="60"/>
      </right>
      <top style="thin">
        <color indexed="60"/>
      </top>
      <bottom style="thin">
        <color indexed="60"/>
      </bottom>
      <diagonal/>
    </border>
    <border>
      <left style="medium">
        <color indexed="60"/>
      </left>
      <right style="thin">
        <color indexed="60"/>
      </right>
      <top style="medium">
        <color indexed="60"/>
      </top>
      <bottom style="thin">
        <color indexed="60"/>
      </bottom>
      <diagonal/>
    </border>
    <border>
      <left style="thin">
        <color indexed="60"/>
      </left>
      <right style="thin">
        <color indexed="60"/>
      </right>
      <top style="medium">
        <color indexed="60"/>
      </top>
      <bottom style="thin">
        <color indexed="60"/>
      </bottom>
      <diagonal/>
    </border>
    <border>
      <left style="thin">
        <color indexed="60"/>
      </left>
      <right style="medium">
        <color indexed="60"/>
      </right>
      <top style="medium">
        <color indexed="60"/>
      </top>
      <bottom style="thin">
        <color indexed="60"/>
      </bottom>
      <diagonal/>
    </border>
    <border>
      <left style="medium">
        <color indexed="60"/>
      </left>
      <right style="thin">
        <color indexed="60"/>
      </right>
      <top style="thin">
        <color indexed="60"/>
      </top>
      <bottom style="thin">
        <color indexed="60"/>
      </bottom>
      <diagonal/>
    </border>
    <border>
      <left style="thin">
        <color indexed="60"/>
      </left>
      <right style="medium">
        <color indexed="60"/>
      </right>
      <top style="thin">
        <color indexed="60"/>
      </top>
      <bottom style="thin">
        <color indexed="60"/>
      </bottom>
      <diagonal/>
    </border>
    <border>
      <left style="medium">
        <color indexed="60"/>
      </left>
      <right style="thin">
        <color indexed="60"/>
      </right>
      <top style="thin">
        <color indexed="60"/>
      </top>
      <bottom style="medium">
        <color indexed="60"/>
      </bottom>
      <diagonal/>
    </border>
    <border>
      <left style="thin">
        <color indexed="60"/>
      </left>
      <right style="thin">
        <color indexed="60"/>
      </right>
      <top style="thin">
        <color indexed="60"/>
      </top>
      <bottom style="medium">
        <color indexed="60"/>
      </bottom>
      <diagonal/>
    </border>
    <border>
      <left style="thin">
        <color indexed="60"/>
      </left>
      <right style="medium">
        <color indexed="60"/>
      </right>
      <top style="thin">
        <color indexed="60"/>
      </top>
      <bottom style="medium">
        <color indexed="60"/>
      </bottom>
      <diagonal/>
    </border>
    <border>
      <left style="medium">
        <color indexed="60"/>
      </left>
      <right style="medium">
        <color indexed="60"/>
      </right>
      <top style="medium">
        <color indexed="60"/>
      </top>
      <bottom style="medium">
        <color indexed="60"/>
      </bottom>
      <diagonal/>
    </border>
    <border>
      <left style="medium">
        <color indexed="51"/>
      </left>
      <right style="medium">
        <color indexed="51"/>
      </right>
      <top style="medium">
        <color indexed="51"/>
      </top>
      <bottom style="medium">
        <color indexed="51"/>
      </bottom>
      <diagonal/>
    </border>
    <border>
      <left style="medium">
        <color indexed="12"/>
      </left>
      <right/>
      <top style="medium">
        <color indexed="12"/>
      </top>
      <bottom style="medium">
        <color indexed="12"/>
      </bottom>
      <diagonal/>
    </border>
    <border>
      <left style="medium">
        <color indexed="12"/>
      </left>
      <right/>
      <top/>
      <bottom/>
      <diagonal/>
    </border>
    <border>
      <left style="thin">
        <color indexed="64"/>
      </left>
      <right style="thin">
        <color indexed="64"/>
      </right>
      <top/>
      <bottom/>
      <diagonal/>
    </border>
    <border>
      <left/>
      <right style="medium">
        <color indexed="60"/>
      </right>
      <top style="medium">
        <color indexed="60"/>
      </top>
      <bottom/>
      <diagonal/>
    </border>
    <border>
      <left style="thin">
        <color indexed="64"/>
      </left>
      <right style="thin">
        <color indexed="64"/>
      </right>
      <top style="thin">
        <color indexed="64"/>
      </top>
      <bottom style="medium">
        <color indexed="51"/>
      </bottom>
      <diagonal/>
    </border>
    <border>
      <left/>
      <right style="medium">
        <color indexed="64"/>
      </right>
      <top style="thin">
        <color indexed="64"/>
      </top>
      <bottom style="thin">
        <color indexed="64"/>
      </bottom>
      <diagonal/>
    </border>
    <border>
      <left style="medium">
        <color indexed="60"/>
      </left>
      <right style="dotted">
        <color indexed="64"/>
      </right>
      <top style="medium">
        <color indexed="60"/>
      </top>
      <bottom style="hair">
        <color indexed="64"/>
      </bottom>
      <diagonal/>
    </border>
    <border>
      <left style="medium">
        <color indexed="60"/>
      </left>
      <right style="dotted">
        <color indexed="64"/>
      </right>
      <top style="hair">
        <color indexed="64"/>
      </top>
      <bottom style="hair">
        <color indexed="64"/>
      </bottom>
      <diagonal/>
    </border>
    <border>
      <left style="medium">
        <color indexed="60"/>
      </left>
      <right style="dotted">
        <color indexed="64"/>
      </right>
      <top style="hair">
        <color indexed="64"/>
      </top>
      <bottom style="medium">
        <color indexed="60"/>
      </bottom>
      <diagonal/>
    </border>
    <border>
      <left style="medium">
        <color indexed="62"/>
      </left>
      <right/>
      <top style="medium">
        <color indexed="62"/>
      </top>
      <bottom style="hair">
        <color indexed="64"/>
      </bottom>
      <diagonal/>
    </border>
    <border>
      <left style="medium">
        <color indexed="62"/>
      </left>
      <right/>
      <top style="hair">
        <color indexed="64"/>
      </top>
      <bottom style="hair">
        <color indexed="64"/>
      </bottom>
      <diagonal/>
    </border>
    <border>
      <left style="medium">
        <color indexed="62"/>
      </left>
      <right/>
      <top style="hair">
        <color indexed="64"/>
      </top>
      <bottom style="medium">
        <color indexed="62"/>
      </bottom>
      <diagonal/>
    </border>
    <border>
      <left style="medium">
        <color indexed="51"/>
      </left>
      <right style="hair">
        <color indexed="64"/>
      </right>
      <top style="medium">
        <color indexed="51"/>
      </top>
      <bottom style="hair">
        <color indexed="64"/>
      </bottom>
      <diagonal/>
    </border>
    <border>
      <left style="medium">
        <color indexed="51"/>
      </left>
      <right style="hair">
        <color indexed="64"/>
      </right>
      <top style="hair">
        <color indexed="64"/>
      </top>
      <bottom style="hair">
        <color indexed="64"/>
      </bottom>
      <diagonal/>
    </border>
    <border>
      <left style="medium">
        <color indexed="51"/>
      </left>
      <right/>
      <top/>
      <bottom style="hair">
        <color indexed="64"/>
      </bottom>
      <diagonal/>
    </border>
    <border>
      <left style="medium">
        <color indexed="51"/>
      </left>
      <right/>
      <top/>
      <bottom style="thin">
        <color indexed="64"/>
      </bottom>
      <diagonal/>
    </border>
    <border>
      <left/>
      <right/>
      <top/>
      <bottom style="thin">
        <color indexed="64"/>
      </bottom>
      <diagonal/>
    </border>
    <border>
      <left style="medium">
        <color indexed="51"/>
      </left>
      <right style="medium">
        <color indexed="51"/>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51"/>
      </right>
      <top/>
      <bottom style="thin">
        <color indexed="64"/>
      </bottom>
      <diagonal/>
    </border>
    <border>
      <left style="thin">
        <color indexed="64"/>
      </left>
      <right style="medium">
        <color indexed="51"/>
      </right>
      <top style="thin">
        <color indexed="64"/>
      </top>
      <bottom style="medium">
        <color indexed="5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51"/>
      </bottom>
      <diagonal/>
    </border>
    <border>
      <left style="medium">
        <color indexed="51"/>
      </left>
      <right style="medium">
        <color indexed="51"/>
      </right>
      <top style="thin">
        <color indexed="64"/>
      </top>
      <bottom style="thin">
        <color indexed="64"/>
      </bottom>
      <diagonal/>
    </border>
    <border>
      <left style="medium">
        <color indexed="16"/>
      </left>
      <right style="medium">
        <color indexed="16"/>
      </right>
      <top style="thin">
        <color indexed="16"/>
      </top>
      <bottom/>
      <diagonal/>
    </border>
    <border>
      <left style="medium">
        <color indexed="16"/>
      </left>
      <right style="medium">
        <color indexed="16"/>
      </right>
      <top/>
      <bottom/>
      <diagonal/>
    </border>
    <border>
      <left style="medium">
        <color indexed="16"/>
      </left>
      <right style="medium">
        <color indexed="16"/>
      </right>
      <top/>
      <bottom style="medium">
        <color indexed="16"/>
      </bottom>
      <diagonal/>
    </border>
    <border>
      <left style="medium">
        <color indexed="51"/>
      </left>
      <right style="thin">
        <color indexed="64"/>
      </right>
      <top style="thin">
        <color indexed="64"/>
      </top>
      <bottom/>
      <diagonal/>
    </border>
    <border>
      <left style="medium">
        <color indexed="51"/>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51"/>
      </left>
      <right/>
      <top style="thin">
        <color indexed="64"/>
      </top>
      <bottom style="medium">
        <color indexed="51"/>
      </bottom>
      <diagonal/>
    </border>
    <border>
      <left/>
      <right/>
      <top style="thin">
        <color indexed="64"/>
      </top>
      <bottom style="medium">
        <color indexed="51"/>
      </bottom>
      <diagonal/>
    </border>
    <border>
      <left/>
      <right style="medium">
        <color indexed="51"/>
      </right>
      <top style="thin">
        <color indexed="64"/>
      </top>
      <bottom style="medium">
        <color indexed="51"/>
      </bottom>
      <diagonal/>
    </border>
    <border>
      <left style="medium">
        <color indexed="51"/>
      </left>
      <right style="thin">
        <color indexed="64"/>
      </right>
      <top style="thin">
        <color indexed="64"/>
      </top>
      <bottom style="thin">
        <color indexed="64"/>
      </bottom>
      <diagonal/>
    </border>
    <border>
      <left style="medium">
        <color indexed="51"/>
      </left>
      <right style="medium">
        <color indexed="51"/>
      </right>
      <top style="thin">
        <color indexed="64"/>
      </top>
      <bottom style="medium">
        <color indexed="51"/>
      </bottom>
      <diagonal/>
    </border>
    <border>
      <left style="medium">
        <color indexed="48"/>
      </left>
      <right style="thin">
        <color indexed="64"/>
      </right>
      <top style="medium">
        <color indexed="48"/>
      </top>
      <bottom style="thin">
        <color indexed="64"/>
      </bottom>
      <diagonal/>
    </border>
    <border>
      <left/>
      <right/>
      <top style="medium">
        <color indexed="60"/>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51"/>
      </left>
      <right/>
      <top style="medium">
        <color indexed="51"/>
      </top>
      <bottom style="thin">
        <color indexed="64"/>
      </bottom>
      <diagonal/>
    </border>
    <border>
      <left/>
      <right/>
      <top style="medium">
        <color indexed="51"/>
      </top>
      <bottom style="thin">
        <color indexed="64"/>
      </bottom>
      <diagonal/>
    </border>
    <border>
      <left/>
      <right style="medium">
        <color indexed="51"/>
      </right>
      <top style="medium">
        <color indexed="51"/>
      </top>
      <bottom style="thin">
        <color indexed="64"/>
      </bottom>
      <diagonal/>
    </border>
    <border>
      <left style="medium">
        <color indexed="51"/>
      </left>
      <right/>
      <top style="thin">
        <color indexed="64"/>
      </top>
      <bottom style="thin">
        <color indexed="64"/>
      </bottom>
      <diagonal/>
    </border>
    <border>
      <left/>
      <right style="medium">
        <color indexed="51"/>
      </right>
      <top style="thin">
        <color indexed="64"/>
      </top>
      <bottom style="thin">
        <color indexed="64"/>
      </bottom>
      <diagonal/>
    </border>
    <border>
      <left/>
      <right style="thin">
        <color indexed="64"/>
      </right>
      <top/>
      <bottom/>
      <diagonal/>
    </border>
    <border>
      <left/>
      <right style="medium">
        <color indexed="51"/>
      </right>
      <top/>
      <bottom/>
      <diagonal/>
    </border>
    <border>
      <left style="medium">
        <color indexed="16"/>
      </left>
      <right/>
      <top style="medium">
        <color indexed="16"/>
      </top>
      <bottom style="thin">
        <color indexed="16"/>
      </bottom>
      <diagonal/>
    </border>
    <border>
      <left/>
      <right/>
      <top style="medium">
        <color indexed="16"/>
      </top>
      <bottom style="thin">
        <color indexed="16"/>
      </bottom>
      <diagonal/>
    </border>
    <border>
      <left/>
      <right style="medium">
        <color indexed="16"/>
      </right>
      <top style="medium">
        <color indexed="16"/>
      </top>
      <bottom/>
      <diagonal/>
    </border>
    <border>
      <left style="medium">
        <color indexed="16"/>
      </left>
      <right/>
      <top style="medium">
        <color indexed="16"/>
      </top>
      <bottom style="thin">
        <color indexed="64"/>
      </bottom>
      <diagonal/>
    </border>
    <border>
      <left/>
      <right/>
      <top style="medium">
        <color indexed="16"/>
      </top>
      <bottom style="thin">
        <color indexed="64"/>
      </bottom>
      <diagonal/>
    </border>
    <border>
      <left/>
      <right style="medium">
        <color indexed="16"/>
      </right>
      <top style="medium">
        <color indexed="16"/>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ck">
        <color indexed="9"/>
      </left>
      <right/>
      <top/>
      <bottom/>
      <diagonal/>
    </border>
    <border>
      <left style="medium">
        <color indexed="51"/>
      </left>
      <right/>
      <top style="hair">
        <color indexed="51"/>
      </top>
      <bottom style="hair">
        <color indexed="51"/>
      </bottom>
      <diagonal/>
    </border>
    <border>
      <left/>
      <right/>
      <top style="hair">
        <color indexed="51"/>
      </top>
      <bottom style="hair">
        <color indexed="51"/>
      </bottom>
      <diagonal/>
    </border>
    <border>
      <left/>
      <right style="medium">
        <color indexed="51"/>
      </right>
      <top style="hair">
        <color indexed="51"/>
      </top>
      <bottom style="hair">
        <color indexed="51"/>
      </bottom>
      <diagonal/>
    </border>
    <border>
      <left style="medium">
        <color indexed="51"/>
      </left>
      <right/>
      <top style="hair">
        <color indexed="51"/>
      </top>
      <bottom style="medium">
        <color indexed="51"/>
      </bottom>
      <diagonal/>
    </border>
    <border>
      <left/>
      <right/>
      <top style="hair">
        <color indexed="51"/>
      </top>
      <bottom style="medium">
        <color indexed="51"/>
      </bottom>
      <diagonal/>
    </border>
    <border>
      <left/>
      <right style="medium">
        <color indexed="51"/>
      </right>
      <top style="hair">
        <color indexed="51"/>
      </top>
      <bottom style="medium">
        <color indexed="51"/>
      </bottom>
      <diagonal/>
    </border>
    <border>
      <left style="medium">
        <color indexed="60"/>
      </left>
      <right/>
      <top style="medium">
        <color indexed="60"/>
      </top>
      <bottom style="medium">
        <color indexed="60"/>
      </bottom>
      <diagonal/>
    </border>
    <border>
      <left/>
      <right/>
      <top style="medium">
        <color indexed="60"/>
      </top>
      <bottom style="medium">
        <color indexed="60"/>
      </bottom>
      <diagonal/>
    </border>
    <border>
      <left/>
      <right style="medium">
        <color indexed="60"/>
      </right>
      <top style="medium">
        <color indexed="60"/>
      </top>
      <bottom style="medium">
        <color indexed="60"/>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medium">
        <color indexed="18"/>
      </bottom>
      <diagonal/>
    </border>
    <border>
      <left/>
      <right/>
      <top style="hair">
        <color indexed="18"/>
      </top>
      <bottom style="medium">
        <color indexed="18"/>
      </bottom>
      <diagonal/>
    </border>
    <border>
      <left/>
      <right style="medium">
        <color indexed="18"/>
      </right>
      <top style="hair">
        <color indexed="18"/>
      </top>
      <bottom style="medium">
        <color indexed="18"/>
      </bottom>
      <diagonal/>
    </border>
    <border>
      <left style="medium">
        <color indexed="18"/>
      </left>
      <right/>
      <top style="hair">
        <color indexed="18"/>
      </top>
      <bottom style="hair">
        <color indexed="18"/>
      </bottom>
      <diagonal/>
    </border>
    <border>
      <left/>
      <right/>
      <top style="hair">
        <color indexed="18"/>
      </top>
      <bottom style="hair">
        <color indexed="18"/>
      </bottom>
      <diagonal/>
    </border>
    <border>
      <left/>
      <right style="medium">
        <color indexed="18"/>
      </right>
      <top style="hair">
        <color indexed="18"/>
      </top>
      <bottom style="hair">
        <color indexed="18"/>
      </bottom>
      <diagonal/>
    </border>
    <border>
      <left/>
      <right/>
      <top/>
      <bottom style="medium">
        <color indexed="52"/>
      </bottom>
      <diagonal/>
    </border>
    <border>
      <left/>
      <right style="medium">
        <color indexed="52"/>
      </right>
      <top/>
      <bottom style="medium">
        <color indexed="52"/>
      </bottom>
      <diagonal/>
    </border>
    <border>
      <left style="medium">
        <color indexed="60"/>
      </left>
      <right/>
      <top style="hair">
        <color indexed="64"/>
      </top>
      <bottom style="hair">
        <color indexed="64"/>
      </bottom>
      <diagonal/>
    </border>
    <border>
      <left/>
      <right/>
      <top style="hair">
        <color indexed="64"/>
      </top>
      <bottom style="hair">
        <color indexed="64"/>
      </bottom>
      <diagonal/>
    </border>
    <border>
      <left/>
      <right style="medium">
        <color indexed="60"/>
      </right>
      <top style="hair">
        <color indexed="64"/>
      </top>
      <bottom style="hair">
        <color indexed="64"/>
      </bottom>
      <diagonal/>
    </border>
    <border>
      <left style="medium">
        <color indexed="60"/>
      </left>
      <right/>
      <top/>
      <bottom style="medium">
        <color indexed="60"/>
      </bottom>
      <diagonal/>
    </border>
    <border>
      <left/>
      <right style="medium">
        <color indexed="60"/>
      </right>
      <top/>
      <bottom style="medium">
        <color indexed="60"/>
      </bottom>
      <diagonal/>
    </border>
    <border>
      <left/>
      <right/>
      <top style="hair">
        <color indexed="23"/>
      </top>
      <bottom style="medium">
        <color indexed="60"/>
      </bottom>
      <diagonal/>
    </border>
    <border>
      <left/>
      <right style="medium">
        <color indexed="60"/>
      </right>
      <top style="hair">
        <color indexed="23"/>
      </top>
      <bottom style="medium">
        <color indexed="60"/>
      </bottom>
      <diagonal/>
    </border>
    <border>
      <left/>
      <right/>
      <top style="hair">
        <color indexed="23"/>
      </top>
      <bottom style="hair">
        <color indexed="23"/>
      </bottom>
      <diagonal/>
    </border>
    <border>
      <left/>
      <right style="medium">
        <color indexed="60"/>
      </right>
      <top style="hair">
        <color indexed="23"/>
      </top>
      <bottom style="hair">
        <color indexed="23"/>
      </bottom>
      <diagonal/>
    </border>
    <border>
      <left style="medium">
        <color indexed="60"/>
      </left>
      <right/>
      <top/>
      <bottom style="hair">
        <color indexed="64"/>
      </bottom>
      <diagonal/>
    </border>
    <border>
      <left/>
      <right/>
      <top/>
      <bottom style="hair">
        <color indexed="64"/>
      </bottom>
      <diagonal/>
    </border>
    <border>
      <left/>
      <right style="medium">
        <color indexed="60"/>
      </right>
      <top/>
      <bottom style="hair">
        <color indexed="64"/>
      </bottom>
      <diagonal/>
    </border>
    <border>
      <left style="hair">
        <color indexed="64"/>
      </left>
      <right/>
      <top style="hair">
        <color indexed="64"/>
      </top>
      <bottom style="hair">
        <color indexed="64"/>
      </bottom>
      <diagonal/>
    </border>
    <border>
      <left/>
      <right style="medium">
        <color indexed="51"/>
      </right>
      <top style="hair">
        <color indexed="64"/>
      </top>
      <bottom style="hair">
        <color indexed="64"/>
      </bottom>
      <diagonal/>
    </border>
    <border>
      <left style="medium">
        <color indexed="51"/>
      </left>
      <right/>
      <top style="medium">
        <color indexed="51"/>
      </top>
      <bottom style="hair">
        <color indexed="51"/>
      </bottom>
      <diagonal/>
    </border>
    <border>
      <left/>
      <right/>
      <top style="medium">
        <color indexed="51"/>
      </top>
      <bottom style="hair">
        <color indexed="51"/>
      </bottom>
      <diagonal/>
    </border>
    <border>
      <left/>
      <right style="medium">
        <color indexed="51"/>
      </right>
      <top style="medium">
        <color indexed="51"/>
      </top>
      <bottom style="hair">
        <color indexed="51"/>
      </bottom>
      <diagonal/>
    </border>
    <border>
      <left/>
      <right style="medium">
        <color indexed="62"/>
      </right>
      <top style="hair">
        <color indexed="23"/>
      </top>
      <bottom style="hair">
        <color indexed="23"/>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right/>
      <top style="medium">
        <color indexed="62"/>
      </top>
      <bottom style="hair">
        <color indexed="23"/>
      </bottom>
      <diagonal/>
    </border>
    <border>
      <left/>
      <right style="medium">
        <color indexed="62"/>
      </right>
      <top style="medium">
        <color indexed="62"/>
      </top>
      <bottom style="hair">
        <color indexed="23"/>
      </bottom>
      <diagonal/>
    </border>
    <border>
      <left/>
      <right/>
      <top style="hair">
        <color indexed="23"/>
      </top>
      <bottom style="medium">
        <color indexed="62"/>
      </bottom>
      <diagonal/>
    </border>
    <border>
      <left/>
      <right style="medium">
        <color indexed="62"/>
      </right>
      <top style="hair">
        <color indexed="23"/>
      </top>
      <bottom style="medium">
        <color indexed="62"/>
      </bottom>
      <diagonal/>
    </border>
    <border>
      <left style="medium">
        <color indexed="51"/>
      </left>
      <right/>
      <top style="medium">
        <color indexed="51"/>
      </top>
      <bottom style="medium">
        <color indexed="51"/>
      </bottom>
      <diagonal/>
    </border>
    <border>
      <left/>
      <right/>
      <top style="medium">
        <color indexed="51"/>
      </top>
      <bottom style="medium">
        <color indexed="51"/>
      </bottom>
      <diagonal/>
    </border>
    <border>
      <left/>
      <right style="medium">
        <color indexed="51"/>
      </right>
      <top style="medium">
        <color indexed="51"/>
      </top>
      <bottom style="medium">
        <color indexed="51"/>
      </bottom>
      <diagonal/>
    </border>
    <border>
      <left style="hair">
        <color indexed="64"/>
      </left>
      <right/>
      <top style="medium">
        <color indexed="51"/>
      </top>
      <bottom style="hair">
        <color indexed="64"/>
      </bottom>
      <diagonal/>
    </border>
    <border>
      <left/>
      <right/>
      <top style="medium">
        <color indexed="51"/>
      </top>
      <bottom style="hair">
        <color indexed="64"/>
      </bottom>
      <diagonal/>
    </border>
    <border>
      <left/>
      <right style="medium">
        <color indexed="51"/>
      </right>
      <top style="medium">
        <color indexed="51"/>
      </top>
      <bottom style="hair">
        <color indexed="64"/>
      </bottom>
      <diagonal/>
    </border>
    <border>
      <left style="hair">
        <color indexed="57"/>
      </left>
      <right style="medium">
        <color indexed="57"/>
      </right>
      <top style="medium">
        <color indexed="57"/>
      </top>
      <bottom style="medium">
        <color indexed="57"/>
      </bottom>
      <diagonal/>
    </border>
    <border>
      <left/>
      <right style="medium">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hair">
        <color indexed="64"/>
      </bottom>
      <diagonal/>
    </border>
    <border>
      <left/>
      <right style="hair">
        <color indexed="64"/>
      </right>
      <top/>
      <bottom style="hair">
        <color indexed="64"/>
      </bottom>
      <diagonal/>
    </border>
    <border>
      <left style="medium">
        <color indexed="57"/>
      </left>
      <right style="hair">
        <color indexed="57"/>
      </right>
      <top style="medium">
        <color indexed="57"/>
      </top>
      <bottom style="medium">
        <color indexed="57"/>
      </bottom>
      <diagonal/>
    </border>
    <border>
      <left style="thin">
        <color indexed="64"/>
      </left>
      <right style="thin">
        <color indexed="64"/>
      </right>
      <top style="thin">
        <color indexed="64"/>
      </top>
      <bottom/>
      <diagonal/>
    </border>
    <border>
      <left style="medium">
        <color indexed="57"/>
      </left>
      <right/>
      <top style="medium">
        <color indexed="57"/>
      </top>
      <bottom style="medium">
        <color indexed="57"/>
      </bottom>
      <diagonal/>
    </border>
    <border>
      <left/>
      <right/>
      <top style="medium">
        <color indexed="57"/>
      </top>
      <bottom style="medium">
        <color indexed="57"/>
      </bottom>
      <diagonal/>
    </border>
    <border>
      <left/>
      <right style="medium">
        <color indexed="57"/>
      </right>
      <top style="medium">
        <color indexed="57"/>
      </top>
      <bottom style="medium">
        <color indexed="57"/>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57"/>
      </top>
      <bottom/>
      <diagonal/>
    </border>
    <border>
      <left/>
      <right/>
      <top style="medium">
        <color indexed="57"/>
      </top>
      <bottom/>
      <diagonal/>
    </border>
    <border>
      <left/>
      <right style="medium">
        <color indexed="64"/>
      </right>
      <top style="medium">
        <color indexed="57"/>
      </top>
      <bottom/>
      <diagonal/>
    </border>
    <border>
      <left/>
      <right style="medium">
        <color indexed="64"/>
      </right>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51"/>
      </top>
      <bottom style="thin">
        <color indexed="64"/>
      </bottom>
      <diagonal/>
    </border>
    <border>
      <left/>
      <right/>
      <top style="medium">
        <color rgb="FFFFC000"/>
      </top>
      <bottom/>
      <diagonal/>
    </border>
    <border>
      <left style="thin">
        <color indexed="64"/>
      </left>
      <right style="medium">
        <color indexed="51"/>
      </right>
      <top style="thin">
        <color indexed="64"/>
      </top>
      <bottom style="medium">
        <color rgb="FFFFC000"/>
      </bottom>
      <diagonal/>
    </border>
  </borders>
  <cellStyleXfs count="63">
    <xf numFmtId="0" fontId="0" fillId="0" borderId="0"/>
    <xf numFmtId="0" fontId="1" fillId="2" borderId="0" applyNumberFormat="0" applyBorder="0" applyAlignment="0" applyProtection="0"/>
    <xf numFmtId="0" fontId="1" fillId="3" borderId="0" applyNumberFormat="0" applyBorder="0" applyAlignment="0" applyProtection="0"/>
    <xf numFmtId="0" fontId="1" fillId="4" borderId="0" applyNumberFormat="0" applyBorder="0" applyAlignment="0" applyProtection="0"/>
    <xf numFmtId="0" fontId="1" fillId="2" borderId="0" applyNumberFormat="0" applyBorder="0" applyAlignment="0" applyProtection="0"/>
    <xf numFmtId="0" fontId="1" fillId="5" borderId="0" applyNumberFormat="0" applyBorder="0" applyAlignment="0" applyProtection="0"/>
    <xf numFmtId="0" fontId="1" fillId="3"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8" borderId="0" applyNumberFormat="0" applyBorder="0" applyAlignment="0" applyProtection="0"/>
    <xf numFmtId="0" fontId="1" fillId="11" borderId="0" applyNumberFormat="0" applyBorder="0" applyAlignment="0" applyProtection="0"/>
    <xf numFmtId="0" fontId="1" fillId="3"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0" fontId="15" fillId="10" borderId="0" applyNumberFormat="0" applyBorder="0" applyAlignment="0" applyProtection="0"/>
    <xf numFmtId="0" fontId="15" fillId="8" borderId="0" applyNumberFormat="0" applyBorder="0" applyAlignment="0" applyProtection="0"/>
    <xf numFmtId="0" fontId="15" fillId="12" borderId="0" applyNumberFormat="0" applyBorder="0" applyAlignment="0" applyProtection="0"/>
    <xf numFmtId="0" fontId="15" fillId="3" borderId="0" applyNumberFormat="0" applyBorder="0" applyAlignment="0" applyProtection="0"/>
    <xf numFmtId="0" fontId="15" fillId="12"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6" borderId="0" applyNumberFormat="0" applyBorder="0" applyAlignment="0" applyProtection="0"/>
    <xf numFmtId="0" fontId="15" fillId="12" borderId="0" applyNumberFormat="0" applyBorder="0" applyAlignment="0" applyProtection="0"/>
    <xf numFmtId="0" fontId="15" fillId="17" borderId="0" applyNumberFormat="0" applyBorder="0" applyAlignment="0" applyProtection="0"/>
    <xf numFmtId="0" fontId="5" fillId="6" borderId="0" applyNumberFormat="0" applyBorder="0" applyAlignment="0" applyProtection="0"/>
    <xf numFmtId="0" fontId="9" fillId="2" borderId="1" applyNumberFormat="0" applyAlignment="0" applyProtection="0"/>
    <xf numFmtId="0" fontId="11" fillId="18" borderId="2" applyNumberFormat="0" applyAlignment="0" applyProtection="0"/>
    <xf numFmtId="43" fontId="3" fillId="0" borderId="0" applyFont="0" applyFill="0" applyBorder="0" applyAlignment="0" applyProtection="0"/>
    <xf numFmtId="169" fontId="2" fillId="0" borderId="0" applyFont="0" applyFill="0" applyBorder="0" applyAlignment="0" applyProtection="0"/>
    <xf numFmtId="0" fontId="13" fillId="0" borderId="0" applyNumberFormat="0" applyFill="0" applyBorder="0" applyAlignment="0" applyProtection="0"/>
    <xf numFmtId="0" fontId="4" fillId="7" borderId="0" applyNumberFormat="0" applyBorder="0" applyAlignment="0" applyProtection="0"/>
    <xf numFmtId="0" fontId="74" fillId="0" borderId="4" applyNumberFormat="0" applyFill="0" applyAlignment="0" applyProtection="0"/>
    <xf numFmtId="0" fontId="75" fillId="0" borderId="5" applyNumberFormat="0" applyFill="0" applyAlignment="0" applyProtection="0"/>
    <xf numFmtId="0" fontId="41" fillId="0" borderId="6" applyNumberFormat="0" applyFill="0" applyAlignment="0" applyProtection="0"/>
    <xf numFmtId="0" fontId="41" fillId="0" borderId="0" applyNumberFormat="0" applyFill="0" applyBorder="0" applyAlignment="0" applyProtection="0"/>
    <xf numFmtId="0" fontId="7" fillId="3" borderId="1" applyNumberFormat="0" applyAlignment="0" applyProtection="0"/>
    <xf numFmtId="0" fontId="10" fillId="0" borderId="3" applyNumberFormat="0" applyFill="0" applyAlignment="0" applyProtection="0"/>
    <xf numFmtId="43" fontId="2" fillId="0" borderId="0" applyFill="0" applyBorder="0" applyAlignment="0" applyProtection="0"/>
    <xf numFmtId="43" fontId="140"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43" fontId="1" fillId="0" borderId="0"/>
    <xf numFmtId="43" fontId="1" fillId="0" borderId="0"/>
    <xf numFmtId="43" fontId="140" fillId="0" borderId="0"/>
    <xf numFmtId="43" fontId="140" fillId="0" borderId="0"/>
    <xf numFmtId="43" fontId="140" fillId="0" borderId="0"/>
    <xf numFmtId="43" fontId="140" fillId="0" borderId="0"/>
    <xf numFmtId="0" fontId="67" fillId="0" borderId="0"/>
    <xf numFmtId="0" fontId="2" fillId="4" borderId="7" applyNumberFormat="0" applyFont="0" applyAlignment="0" applyProtection="0"/>
    <xf numFmtId="0" fontId="8" fillId="2" borderId="8" applyNumberFormat="0" applyAlignment="0" applyProtection="0"/>
    <xf numFmtId="9" fontId="3" fillId="0" borderId="0" applyFont="0" applyFill="0" applyBorder="0" applyAlignment="0" applyProtection="0"/>
    <xf numFmtId="0" fontId="42" fillId="0" borderId="0" applyNumberFormat="0" applyFill="0" applyBorder="0" applyAlignment="0" applyProtection="0"/>
    <xf numFmtId="43" fontId="140" fillId="0" borderId="9" applyNumberFormat="0" applyFill="0" applyAlignment="0" applyProtection="0"/>
    <xf numFmtId="43" fontId="1" fillId="0" borderId="9" applyNumberFormat="0" applyFill="0" applyAlignment="0" applyProtection="0"/>
    <xf numFmtId="43" fontId="1" fillId="0" borderId="9" applyNumberFormat="0" applyFill="0" applyAlignment="0" applyProtection="0"/>
    <xf numFmtId="43" fontId="140" fillId="0" borderId="9" applyNumberFormat="0" applyFill="0" applyAlignment="0" applyProtection="0"/>
    <xf numFmtId="0" fontId="76" fillId="0" borderId="0" applyNumberFormat="0" applyFill="0" applyBorder="0" applyAlignment="0" applyProtection="0"/>
  </cellStyleXfs>
  <cellXfs count="928">
    <xf numFmtId="0" fontId="0" fillId="0" borderId="0" xfId="0"/>
    <xf numFmtId="43" fontId="16" fillId="0" borderId="0" xfId="39" applyFont="1" applyFill="1" applyAlignment="1">
      <alignment vertical="center"/>
    </xf>
    <xf numFmtId="0" fontId="0" fillId="0" borderId="0" xfId="0" applyBorder="1" applyProtection="1"/>
    <xf numFmtId="0" fontId="0" fillId="0" borderId="0" xfId="0" applyProtection="1"/>
    <xf numFmtId="43" fontId="22" fillId="0" borderId="0" xfId="39" applyFont="1" applyFill="1" applyAlignment="1" applyProtection="1">
      <alignment vertical="center"/>
    </xf>
    <xf numFmtId="0" fontId="21" fillId="0" borderId="0" xfId="0" applyFont="1" applyProtection="1"/>
    <xf numFmtId="43" fontId="19" fillId="0" borderId="0" xfId="50" applyFont="1" applyFill="1" applyAlignment="1" applyProtection="1"/>
    <xf numFmtId="43" fontId="19" fillId="0" borderId="0" xfId="50" applyFont="1" applyFill="1" applyAlignment="1" applyProtection="1">
      <alignment horizontal="center"/>
    </xf>
    <xf numFmtId="43" fontId="19" fillId="0" borderId="0" xfId="50" applyFont="1" applyFill="1" applyAlignment="1" applyProtection="1">
      <alignment horizontal="right"/>
    </xf>
    <xf numFmtId="43" fontId="19" fillId="0" borderId="0" xfId="50" applyFont="1" applyFill="1" applyBorder="1" applyAlignment="1" applyProtection="1">
      <alignment horizontal="center"/>
    </xf>
    <xf numFmtId="43" fontId="140" fillId="0" borderId="0" xfId="49" applyProtection="1"/>
    <xf numFmtId="43" fontId="15" fillId="0" borderId="0" xfId="49" applyFont="1" applyProtection="1"/>
    <xf numFmtId="0" fontId="18" fillId="0" borderId="0" xfId="49" applyNumberFormat="1" applyFont="1" applyBorder="1" applyProtection="1"/>
    <xf numFmtId="43" fontId="140" fillId="0" borderId="0" xfId="51" applyProtection="1"/>
    <xf numFmtId="43" fontId="140" fillId="0" borderId="0" xfId="51" applyFill="1" applyBorder="1" applyAlignment="1" applyProtection="1">
      <alignment horizontal="left"/>
    </xf>
    <xf numFmtId="0" fontId="0" fillId="0" borderId="0" xfId="0" applyFill="1" applyBorder="1" applyProtection="1"/>
    <xf numFmtId="43" fontId="140" fillId="0" borderId="0" xfId="51" applyFill="1" applyBorder="1" applyProtection="1"/>
    <xf numFmtId="0" fontId="15" fillId="0" borderId="0" xfId="0" applyFont="1" applyProtection="1"/>
    <xf numFmtId="43" fontId="15" fillId="0" borderId="0" xfId="51" applyFont="1" applyProtection="1"/>
    <xf numFmtId="0" fontId="0" fillId="0" borderId="0" xfId="0" applyBorder="1"/>
    <xf numFmtId="0" fontId="0" fillId="0" borderId="0" xfId="0" applyFill="1" applyBorder="1"/>
    <xf numFmtId="0" fontId="34" fillId="0" borderId="0" xfId="0" applyFont="1"/>
    <xf numFmtId="15" fontId="29" fillId="0" borderId="0" xfId="0" applyNumberFormat="1" applyFont="1" applyFill="1" applyBorder="1" applyAlignment="1" applyProtection="1">
      <alignment horizontal="center" vertical="center" wrapText="1"/>
      <protection locked="0"/>
    </xf>
    <xf numFmtId="43" fontId="28" fillId="0" borderId="0" xfId="0" applyNumberFormat="1" applyFont="1"/>
    <xf numFmtId="43" fontId="28" fillId="0" borderId="0" xfId="0" applyNumberFormat="1" applyFont="1" applyAlignment="1">
      <alignment horizontal="right"/>
    </xf>
    <xf numFmtId="165" fontId="28" fillId="0" borderId="0" xfId="28" applyNumberFormat="1" applyFont="1" applyAlignment="1">
      <alignment horizontal="left"/>
    </xf>
    <xf numFmtId="43" fontId="16" fillId="0" borderId="0" xfId="48" applyFont="1" applyFill="1" applyAlignment="1">
      <alignment vertical="center"/>
    </xf>
    <xf numFmtId="0" fontId="0" fillId="0" borderId="10" xfId="0" applyBorder="1" applyAlignment="1">
      <alignment horizontal="center"/>
    </xf>
    <xf numFmtId="0" fontId="14" fillId="0" borderId="0" xfId="0" applyFont="1" applyBorder="1" applyAlignment="1">
      <alignment horizontal="center"/>
    </xf>
    <xf numFmtId="0" fontId="1" fillId="0" borderId="0" xfId="0" applyFont="1" applyBorder="1" applyAlignment="1"/>
    <xf numFmtId="0" fontId="1" fillId="0" borderId="0" xfId="0" applyFont="1" applyFill="1" applyBorder="1" applyAlignment="1"/>
    <xf numFmtId="0" fontId="43" fillId="0" borderId="0" xfId="0" applyFont="1"/>
    <xf numFmtId="0" fontId="43" fillId="0" borderId="0" xfId="0" applyFont="1" applyAlignment="1">
      <alignment horizontal="right"/>
    </xf>
    <xf numFmtId="0" fontId="43" fillId="0" borderId="0" xfId="0" applyFont="1" applyBorder="1"/>
    <xf numFmtId="0" fontId="46" fillId="0" borderId="0" xfId="0" applyFont="1"/>
    <xf numFmtId="0" fontId="43" fillId="0" borderId="0" xfId="0" applyNumberFormat="1" applyFont="1" applyBorder="1"/>
    <xf numFmtId="0" fontId="0" fillId="0" borderId="0" xfId="0" applyFill="1"/>
    <xf numFmtId="10" fontId="6" fillId="0" borderId="0" xfId="56" applyNumberFormat="1" applyFont="1" applyFill="1" applyBorder="1" applyAlignment="1">
      <alignment horizontal="center"/>
    </xf>
    <xf numFmtId="10" fontId="6" fillId="0" borderId="0" xfId="56" applyNumberFormat="1" applyFont="1" applyFill="1" applyBorder="1" applyAlignment="1" applyProtection="1">
      <alignment horizontal="center"/>
      <protection locked="0"/>
    </xf>
    <xf numFmtId="43" fontId="28" fillId="0" borderId="0" xfId="0" applyNumberFormat="1" applyFont="1" applyFill="1" applyBorder="1" applyAlignment="1"/>
    <xf numFmtId="43" fontId="140" fillId="0" borderId="0" xfId="61" applyFill="1" applyBorder="1" applyAlignment="1" applyProtection="1">
      <alignment vertical="center"/>
      <protection locked="0"/>
    </xf>
    <xf numFmtId="164" fontId="32" fillId="0" borderId="0" xfId="0" applyNumberFormat="1" applyFont="1" applyFill="1" applyBorder="1" applyAlignment="1">
      <alignment horizontal="center"/>
    </xf>
    <xf numFmtId="0" fontId="26" fillId="0" borderId="0" xfId="0" applyFont="1" applyFill="1" applyBorder="1" applyAlignment="1">
      <alignment horizontal="centerContinuous"/>
    </xf>
    <xf numFmtId="0" fontId="0" fillId="0" borderId="0" xfId="0" applyFill="1" applyBorder="1" applyAlignment="1">
      <alignment horizontal="centerContinuous"/>
    </xf>
    <xf numFmtId="43" fontId="39" fillId="0" borderId="0" xfId="61" applyFont="1" applyFill="1" applyBorder="1" applyAlignment="1" applyProtection="1">
      <alignment vertical="center"/>
      <protection locked="0"/>
    </xf>
    <xf numFmtId="0" fontId="0" fillId="0" borderId="10" xfId="0" applyBorder="1"/>
    <xf numFmtId="0" fontId="0" fillId="0" borderId="0" xfId="0" applyFill="1" applyBorder="1" applyAlignment="1">
      <alignment horizontal="center"/>
    </xf>
    <xf numFmtId="22" fontId="0" fillId="0" borderId="0" xfId="0" applyNumberFormat="1"/>
    <xf numFmtId="2" fontId="0" fillId="0" borderId="0" xfId="0" applyNumberFormat="1" applyFill="1"/>
    <xf numFmtId="2" fontId="140" fillId="0" borderId="0" xfId="58" applyNumberFormat="1" applyFill="1" applyBorder="1" applyAlignment="1" applyProtection="1">
      <alignment horizontal="center"/>
      <protection locked="0"/>
    </xf>
    <xf numFmtId="0" fontId="15" fillId="0" borderId="0" xfId="0" applyFont="1" applyFill="1" applyBorder="1" applyAlignment="1" applyProtection="1">
      <alignment horizontal="center"/>
    </xf>
    <xf numFmtId="0" fontId="23" fillId="0" borderId="0" xfId="0" applyFont="1" applyFill="1" applyAlignment="1" applyProtection="1"/>
    <xf numFmtId="0" fontId="15" fillId="0" borderId="0" xfId="0" applyFont="1" applyAlignment="1" applyProtection="1">
      <alignment horizontal="left" indent="1"/>
    </xf>
    <xf numFmtId="0" fontId="18" fillId="0" borderId="0" xfId="0" applyFont="1" applyAlignment="1" applyProtection="1">
      <alignment horizontal="left" indent="1"/>
    </xf>
    <xf numFmtId="0" fontId="15" fillId="0" borderId="0" xfId="0" applyFont="1" applyFill="1" applyBorder="1" applyProtection="1"/>
    <xf numFmtId="43" fontId="69" fillId="0" borderId="0" xfId="49" applyFont="1" applyProtection="1"/>
    <xf numFmtId="43" fontId="69" fillId="0" borderId="0" xfId="51" applyFont="1" applyProtection="1"/>
    <xf numFmtId="0" fontId="69" fillId="0" borderId="10" xfId="0" applyFont="1" applyFill="1" applyBorder="1" applyAlignment="1" applyProtection="1">
      <alignment horizontal="center"/>
    </xf>
    <xf numFmtId="0" fontId="69" fillId="0" borderId="10" xfId="0" applyFont="1" applyFill="1" applyBorder="1" applyProtection="1"/>
    <xf numFmtId="43" fontId="69" fillId="0" borderId="10" xfId="51" applyFont="1" applyBorder="1" applyProtection="1"/>
    <xf numFmtId="0" fontId="70" fillId="0" borderId="10" xfId="0" applyFont="1" applyBorder="1" applyAlignment="1" applyProtection="1">
      <alignment horizontal="left" indent="1"/>
    </xf>
    <xf numFmtId="0" fontId="71" fillId="0" borderId="10" xfId="0" applyFont="1" applyBorder="1"/>
    <xf numFmtId="0" fontId="72" fillId="19" borderId="10" xfId="0" applyFont="1" applyFill="1" applyBorder="1" applyAlignment="1" applyProtection="1">
      <alignment horizontal="center"/>
    </xf>
    <xf numFmtId="0" fontId="72" fillId="19" borderId="10" xfId="0" applyFont="1" applyFill="1" applyBorder="1" applyAlignment="1">
      <alignment horizontal="center"/>
    </xf>
    <xf numFmtId="0" fontId="21" fillId="0" borderId="0" xfId="0" applyFont="1"/>
    <xf numFmtId="3" fontId="15" fillId="20" borderId="11" xfId="0" applyNumberFormat="1" applyFont="1" applyFill="1" applyBorder="1" applyAlignment="1">
      <alignment horizontal="right"/>
    </xf>
    <xf numFmtId="3" fontId="15" fillId="20" borderId="11" xfId="28" applyNumberFormat="1" applyFont="1" applyFill="1" applyBorder="1"/>
    <xf numFmtId="9" fontId="15" fillId="20" borderId="11" xfId="56" applyFont="1" applyFill="1" applyBorder="1"/>
    <xf numFmtId="9" fontId="15" fillId="20" borderId="11" xfId="56" applyNumberFormat="1" applyFont="1" applyFill="1" applyBorder="1"/>
    <xf numFmtId="0" fontId="15" fillId="20" borderId="11" xfId="0" applyFont="1" applyFill="1" applyBorder="1"/>
    <xf numFmtId="9" fontId="15" fillId="20" borderId="11" xfId="56" applyFont="1" applyFill="1" applyBorder="1" applyAlignment="1">
      <alignment horizontal="center"/>
    </xf>
    <xf numFmtId="0" fontId="15" fillId="0" borderId="0" xfId="0" applyFont="1"/>
    <xf numFmtId="0" fontId="33" fillId="0" borderId="0" xfId="0" applyFont="1" applyAlignment="1">
      <alignment horizontal="center"/>
    </xf>
    <xf numFmtId="43" fontId="61" fillId="0" borderId="0" xfId="48" applyFont="1" applyFill="1" applyAlignment="1">
      <alignment vertical="center"/>
    </xf>
    <xf numFmtId="0" fontId="14" fillId="0" borderId="0" xfId="0" applyFont="1"/>
    <xf numFmtId="0" fontId="46" fillId="0" borderId="0" xfId="0" applyFont="1" applyFill="1"/>
    <xf numFmtId="0" fontId="79" fillId="19" borderId="12" xfId="0" applyFont="1" applyFill="1" applyBorder="1" applyAlignment="1">
      <alignment vertical="center"/>
    </xf>
    <xf numFmtId="0" fontId="77" fillId="0" borderId="0" xfId="53" applyNumberFormat="1" applyFont="1" applyFill="1" applyBorder="1" applyAlignment="1">
      <alignment horizontal="center" vertical="center" wrapText="1"/>
    </xf>
    <xf numFmtId="0" fontId="77" fillId="21" borderId="13" xfId="53" applyNumberFormat="1" applyFont="1" applyFill="1" applyBorder="1" applyAlignment="1">
      <alignment horizontal="center" vertical="center" wrapText="1"/>
    </xf>
    <xf numFmtId="15" fontId="0" fillId="0" borderId="0" xfId="0" applyNumberFormat="1" applyFont="1" applyFill="1" applyBorder="1" applyAlignment="1">
      <alignment horizontal="center"/>
    </xf>
    <xf numFmtId="1" fontId="21" fillId="0" borderId="0" xfId="0" applyNumberFormat="1" applyFont="1" applyFill="1" applyBorder="1" applyAlignment="1">
      <alignment horizontal="center"/>
    </xf>
    <xf numFmtId="1" fontId="82" fillId="20" borderId="0" xfId="0" applyNumberFormat="1" applyFont="1" applyFill="1" applyBorder="1" applyAlignment="1">
      <alignment horizontal="center"/>
    </xf>
    <xf numFmtId="0" fontId="82" fillId="0" borderId="0" xfId="0" applyFont="1" applyFill="1" applyBorder="1" applyAlignment="1" applyProtection="1">
      <alignment horizontal="left"/>
    </xf>
    <xf numFmtId="0" fontId="83" fillId="0" borderId="0" xfId="0" applyFont="1"/>
    <xf numFmtId="43" fontId="39" fillId="0" borderId="0" xfId="61" applyFont="1" applyFill="1" applyBorder="1" applyAlignment="1" applyProtection="1">
      <alignment horizontal="center" vertical="center"/>
      <protection locked="0"/>
    </xf>
    <xf numFmtId="15" fontId="0" fillId="0" borderId="0" xfId="0" applyNumberFormat="1"/>
    <xf numFmtId="0" fontId="0" fillId="0" borderId="10" xfId="0" quotePrefix="1" applyNumberFormat="1" applyBorder="1"/>
    <xf numFmtId="43" fontId="31" fillId="0" borderId="14" xfId="61" applyFont="1" applyBorder="1" applyAlignment="1" applyProtection="1"/>
    <xf numFmtId="43" fontId="140" fillId="0" borderId="14" xfId="61" applyFill="1" applyBorder="1" applyAlignment="1" applyProtection="1">
      <alignment vertical="center"/>
    </xf>
    <xf numFmtId="43" fontId="3" fillId="0" borderId="14" xfId="61" applyFont="1" applyFill="1" applyBorder="1" applyAlignment="1" applyProtection="1">
      <alignment vertical="center"/>
    </xf>
    <xf numFmtId="43" fontId="31" fillId="0" borderId="0" xfId="61" applyFont="1" applyBorder="1" applyAlignment="1" applyProtection="1"/>
    <xf numFmtId="43" fontId="140" fillId="0" borderId="0" xfId="61" applyFill="1" applyBorder="1" applyAlignment="1" applyProtection="1">
      <alignment vertical="center"/>
    </xf>
    <xf numFmtId="43" fontId="3" fillId="0" borderId="0" xfId="61" applyFont="1" applyFill="1" applyBorder="1" applyAlignment="1" applyProtection="1">
      <alignment vertical="center"/>
    </xf>
    <xf numFmtId="0" fontId="32" fillId="0" borderId="15" xfId="0" applyFont="1" applyBorder="1" applyAlignment="1" applyProtection="1">
      <alignment horizontal="center"/>
    </xf>
    <xf numFmtId="15" fontId="32" fillId="0" borderId="16" xfId="0" applyNumberFormat="1" applyFont="1" applyBorder="1" applyAlignment="1" applyProtection="1">
      <alignment horizontal="center"/>
    </xf>
    <xf numFmtId="0" fontId="32" fillId="0" borderId="17" xfId="0" applyFont="1" applyBorder="1" applyAlignment="1" applyProtection="1">
      <alignment horizontal="center"/>
    </xf>
    <xf numFmtId="165" fontId="15" fillId="0" borderId="0" xfId="0" applyNumberFormat="1" applyFont="1" applyFill="1" applyBorder="1" applyAlignment="1" applyProtection="1"/>
    <xf numFmtId="0" fontId="6" fillId="0" borderId="0" xfId="0" applyFont="1" applyFill="1" applyBorder="1" applyAlignment="1" applyProtection="1">
      <alignment horizontal="centerContinuous"/>
    </xf>
    <xf numFmtId="10" fontId="6" fillId="0" borderId="0" xfId="56" applyNumberFormat="1" applyFont="1" applyFill="1" applyBorder="1" applyAlignment="1" applyProtection="1">
      <alignment horizontal="center"/>
    </xf>
    <xf numFmtId="0" fontId="6" fillId="0" borderId="0" xfId="0" applyFont="1" applyFill="1" applyBorder="1" applyAlignment="1" applyProtection="1"/>
    <xf numFmtId="0" fontId="26" fillId="0" borderId="0" xfId="0" applyFont="1" applyFill="1" applyBorder="1" applyAlignment="1" applyProtection="1">
      <alignment horizontal="centerContinuous" wrapText="1"/>
    </xf>
    <xf numFmtId="0" fontId="26" fillId="0" borderId="0" xfId="0" applyFont="1" applyFill="1" applyBorder="1" applyAlignment="1" applyProtection="1">
      <alignment horizontal="centerContinuous"/>
    </xf>
    <xf numFmtId="0" fontId="0" fillId="0" borderId="0" xfId="0" applyFill="1" applyBorder="1" applyAlignment="1" applyProtection="1">
      <alignment horizontal="centerContinuous"/>
    </xf>
    <xf numFmtId="15" fontId="26" fillId="0" borderId="18" xfId="0" applyNumberFormat="1" applyFont="1" applyFill="1" applyBorder="1" applyAlignment="1" applyProtection="1"/>
    <xf numFmtId="0" fontId="26" fillId="0" borderId="18" xfId="0" applyFont="1" applyFill="1" applyBorder="1" applyProtection="1"/>
    <xf numFmtId="0" fontId="26" fillId="0" borderId="19" xfId="0" applyFont="1" applyFill="1" applyBorder="1" applyProtection="1"/>
    <xf numFmtId="43" fontId="38" fillId="0" borderId="20" xfId="61" applyFont="1" applyBorder="1" applyAlignment="1" applyProtection="1"/>
    <xf numFmtId="43" fontId="39" fillId="0" borderId="20" xfId="61" applyFont="1" applyFill="1" applyBorder="1" applyAlignment="1" applyProtection="1">
      <alignment vertical="center"/>
    </xf>
    <xf numFmtId="43" fontId="39" fillId="0" borderId="20" xfId="61" applyFont="1" applyFill="1" applyBorder="1" applyAlignment="1" applyProtection="1">
      <alignment horizontal="center" vertical="center"/>
    </xf>
    <xf numFmtId="43" fontId="39" fillId="0" borderId="0" xfId="61" applyFont="1" applyFill="1" applyBorder="1" applyAlignment="1" applyProtection="1">
      <alignment vertical="center"/>
    </xf>
    <xf numFmtId="43" fontId="38" fillId="0" borderId="0" xfId="61" applyFont="1" applyBorder="1" applyAlignment="1" applyProtection="1"/>
    <xf numFmtId="43" fontId="40" fillId="0" borderId="0" xfId="61" applyFont="1" applyFill="1" applyBorder="1" applyAlignment="1" applyProtection="1">
      <alignment vertical="center"/>
    </xf>
    <xf numFmtId="0" fontId="14" fillId="0" borderId="0" xfId="0" applyFont="1" applyBorder="1" applyAlignment="1" applyProtection="1">
      <alignment horizontal="center"/>
    </xf>
    <xf numFmtId="0" fontId="14" fillId="0" borderId="21" xfId="0" applyFont="1" applyBorder="1" applyAlignment="1" applyProtection="1">
      <alignment horizontal="center"/>
    </xf>
    <xf numFmtId="0" fontId="14" fillId="0" borderId="21" xfId="0" applyFont="1" applyBorder="1" applyAlignment="1" applyProtection="1">
      <alignment horizontal="center" wrapText="1"/>
    </xf>
    <xf numFmtId="0" fontId="14" fillId="0" borderId="22" xfId="0" applyFont="1" applyBorder="1" applyAlignment="1" applyProtection="1">
      <alignment horizontal="center"/>
    </xf>
    <xf numFmtId="0" fontId="14" fillId="0" borderId="23" xfId="0" applyFont="1" applyBorder="1" applyAlignment="1" applyProtection="1">
      <alignment horizontal="center"/>
    </xf>
    <xf numFmtId="1" fontId="21" fillId="20" borderId="24" xfId="0" applyNumberFormat="1" applyFont="1" applyFill="1" applyBorder="1" applyAlignment="1" applyProtection="1">
      <alignment horizontal="center"/>
    </xf>
    <xf numFmtId="0" fontId="14" fillId="0" borderId="25" xfId="0" applyFont="1" applyBorder="1" applyAlignment="1" applyProtection="1">
      <alignment horizontal="center"/>
    </xf>
    <xf numFmtId="1" fontId="21" fillId="20" borderId="26" xfId="0" applyNumberFormat="1" applyFont="1" applyFill="1" applyBorder="1" applyAlignment="1" applyProtection="1">
      <alignment horizontal="center"/>
    </xf>
    <xf numFmtId="0" fontId="0" fillId="0" borderId="27" xfId="0" applyBorder="1" applyProtection="1"/>
    <xf numFmtId="0" fontId="0" fillId="0" borderId="22" xfId="0" applyBorder="1" applyAlignment="1" applyProtection="1">
      <alignment horizontal="center"/>
    </xf>
    <xf numFmtId="0" fontId="0" fillId="0" borderId="25" xfId="0" applyBorder="1" applyAlignment="1" applyProtection="1">
      <alignment horizontal="center"/>
    </xf>
    <xf numFmtId="0" fontId="32" fillId="0" borderId="21" xfId="0" applyFont="1" applyBorder="1" applyAlignment="1" applyProtection="1">
      <alignment horizontal="center"/>
    </xf>
    <xf numFmtId="0" fontId="32" fillId="0" borderId="22" xfId="0" applyFont="1" applyBorder="1" applyAlignment="1" applyProtection="1">
      <alignment horizontal="center"/>
    </xf>
    <xf numFmtId="0" fontId="0" fillId="0" borderId="0" xfId="0" applyFill="1" applyBorder="1" applyAlignment="1" applyProtection="1">
      <alignment horizontal="center" wrapText="1"/>
    </xf>
    <xf numFmtId="43" fontId="100" fillId="0" borderId="0" xfId="28" applyFont="1" applyFill="1" applyBorder="1" applyProtection="1"/>
    <xf numFmtId="43" fontId="0" fillId="0" borderId="0" xfId="0" applyNumberFormat="1" applyFill="1" applyBorder="1" applyProtection="1"/>
    <xf numFmtId="43" fontId="68" fillId="0" borderId="28" xfId="61" applyFont="1" applyFill="1" applyBorder="1" applyAlignment="1" applyProtection="1"/>
    <xf numFmtId="43" fontId="39" fillId="0" borderId="28" xfId="61" applyFont="1" applyFill="1" applyBorder="1" applyAlignment="1" applyProtection="1">
      <alignment vertical="center"/>
    </xf>
    <xf numFmtId="0" fontId="67" fillId="0" borderId="29" xfId="0" applyFont="1" applyFill="1" applyBorder="1" applyProtection="1"/>
    <xf numFmtId="0" fontId="67" fillId="0" borderId="30" xfId="0" applyFont="1" applyFill="1" applyBorder="1" applyProtection="1"/>
    <xf numFmtId="3" fontId="67" fillId="22" borderId="10" xfId="0" applyNumberFormat="1" applyFont="1" applyFill="1" applyBorder="1" applyAlignment="1" applyProtection="1">
      <alignment vertical="center"/>
      <protection locked="0"/>
    </xf>
    <xf numFmtId="3" fontId="67" fillId="22" borderId="31" xfId="0" applyNumberFormat="1" applyFont="1" applyFill="1" applyBorder="1" applyAlignment="1" applyProtection="1">
      <alignment vertical="center"/>
      <protection locked="0"/>
    </xf>
    <xf numFmtId="43" fontId="28" fillId="0" borderId="0" xfId="0" applyNumberFormat="1" applyFont="1" applyAlignment="1" applyProtection="1">
      <alignment horizontal="right"/>
    </xf>
    <xf numFmtId="165" fontId="28" fillId="0" borderId="0" xfId="28" applyNumberFormat="1" applyFont="1" applyAlignment="1" applyProtection="1">
      <alignment horizontal="left"/>
    </xf>
    <xf numFmtId="15" fontId="28" fillId="0" borderId="0" xfId="0" applyNumberFormat="1" applyFont="1" applyAlignment="1" applyProtection="1">
      <alignment horizontal="left"/>
    </xf>
    <xf numFmtId="15" fontId="28" fillId="0" borderId="0" xfId="0" applyNumberFormat="1" applyFont="1" applyAlignment="1" applyProtection="1">
      <alignment horizontal="right"/>
    </xf>
    <xf numFmtId="43" fontId="28" fillId="0" borderId="0" xfId="0" applyNumberFormat="1" applyFont="1" applyProtection="1"/>
    <xf numFmtId="43" fontId="28" fillId="0" borderId="0" xfId="0" applyNumberFormat="1" applyFont="1" applyBorder="1" applyProtection="1"/>
    <xf numFmtId="43" fontId="28" fillId="0" borderId="0" xfId="0" applyNumberFormat="1" applyFont="1" applyBorder="1" applyAlignment="1" applyProtection="1">
      <alignment horizontal="right"/>
    </xf>
    <xf numFmtId="165" fontId="28" fillId="0" borderId="0" xfId="28" applyNumberFormat="1" applyFont="1" applyBorder="1" applyAlignment="1" applyProtection="1">
      <alignment horizontal="left"/>
    </xf>
    <xf numFmtId="0" fontId="19" fillId="0" borderId="0" xfId="0" applyFont="1" applyBorder="1" applyAlignment="1" applyProtection="1">
      <alignment horizontal="center"/>
    </xf>
    <xf numFmtId="0" fontId="19" fillId="0" borderId="0" xfId="0" applyFont="1" applyAlignment="1" applyProtection="1">
      <alignment horizontal="center"/>
    </xf>
    <xf numFmtId="0" fontId="34" fillId="0" borderId="0" xfId="0" applyFont="1" applyBorder="1" applyProtection="1"/>
    <xf numFmtId="0" fontId="34" fillId="0" borderId="10" xfId="0" applyFont="1" applyBorder="1" applyAlignment="1" applyProtection="1">
      <alignment horizontal="center" vertical="center" wrapText="1"/>
    </xf>
    <xf numFmtId="3" fontId="28" fillId="0" borderId="10" xfId="0" applyNumberFormat="1" applyFont="1" applyBorder="1" applyAlignment="1" applyProtection="1">
      <alignment vertical="center" wrapText="1"/>
    </xf>
    <xf numFmtId="15" fontId="26" fillId="0" borderId="0" xfId="0" applyNumberFormat="1" applyFont="1" applyFill="1" applyBorder="1" applyAlignment="1" applyProtection="1"/>
    <xf numFmtId="15" fontId="26" fillId="0" borderId="0" xfId="0" applyNumberFormat="1" applyFont="1" applyFill="1" applyBorder="1" applyAlignment="1" applyProtection="1">
      <alignment horizontal="center" wrapText="1"/>
    </xf>
    <xf numFmtId="0" fontId="26" fillId="0" borderId="0" xfId="0" applyFont="1" applyFill="1" applyBorder="1" applyProtection="1"/>
    <xf numFmtId="0" fontId="0" fillId="0" borderId="0" xfId="0" applyFill="1" applyBorder="1" applyAlignment="1" applyProtection="1">
      <alignment horizontal="center"/>
    </xf>
    <xf numFmtId="0" fontId="26" fillId="0" borderId="0" xfId="0" applyFont="1" applyFill="1" applyBorder="1" applyAlignment="1" applyProtection="1"/>
    <xf numFmtId="0" fontId="0" fillId="0" borderId="22" xfId="0" applyBorder="1" applyAlignment="1" applyProtection="1">
      <alignment horizontal="center" wrapText="1"/>
    </xf>
    <xf numFmtId="0" fontId="43" fillId="0" borderId="0" xfId="0" applyFont="1" applyProtection="1"/>
    <xf numFmtId="0" fontId="43" fillId="0" borderId="0" xfId="0" applyFont="1" applyAlignment="1" applyProtection="1">
      <alignment horizontal="right"/>
    </xf>
    <xf numFmtId="0" fontId="43" fillId="0" borderId="0" xfId="0" applyFont="1" applyBorder="1" applyProtection="1"/>
    <xf numFmtId="0" fontId="45" fillId="0" borderId="0" xfId="0" applyFont="1" applyBorder="1" applyAlignment="1" applyProtection="1">
      <alignment horizontal="left" vertical="center"/>
    </xf>
    <xf numFmtId="0" fontId="45" fillId="0" borderId="0" xfId="0" applyFont="1" applyBorder="1" applyAlignment="1" applyProtection="1">
      <alignment horizontal="left"/>
    </xf>
    <xf numFmtId="166" fontId="45" fillId="0" borderId="0" xfId="0" applyNumberFormat="1" applyFont="1" applyBorder="1" applyAlignment="1" applyProtection="1">
      <alignment horizontal="left"/>
    </xf>
    <xf numFmtId="0" fontId="46" fillId="0" borderId="0" xfId="0" applyFont="1" applyProtection="1"/>
    <xf numFmtId="0" fontId="47" fillId="0" borderId="0" xfId="0" applyFont="1" applyFill="1" applyBorder="1" applyProtection="1"/>
    <xf numFmtId="0" fontId="48" fillId="0" borderId="0" xfId="0" applyFont="1" applyFill="1" applyBorder="1" applyProtection="1"/>
    <xf numFmtId="0" fontId="50" fillId="0" borderId="0" xfId="0" applyFont="1" applyFill="1" applyBorder="1" applyAlignment="1" applyProtection="1">
      <alignment horizontal="right"/>
    </xf>
    <xf numFmtId="0" fontId="51" fillId="0" borderId="0" xfId="0" applyFont="1" applyFill="1" applyBorder="1" applyAlignment="1" applyProtection="1">
      <alignment horizontal="center"/>
    </xf>
    <xf numFmtId="0" fontId="34" fillId="0" borderId="0" xfId="0" applyFont="1" applyBorder="1" applyAlignment="1" applyProtection="1">
      <alignment horizontal="center" vertical="center"/>
    </xf>
    <xf numFmtId="0" fontId="52" fillId="20" borderId="0" xfId="0" applyFont="1" applyFill="1" applyBorder="1" applyAlignment="1" applyProtection="1">
      <alignment horizontal="left" vertical="center"/>
    </xf>
    <xf numFmtId="3" fontId="57" fillId="0" borderId="0" xfId="0" applyNumberFormat="1" applyFont="1" applyFill="1" applyBorder="1" applyAlignment="1" applyProtection="1">
      <alignment horizontal="right" vertical="center"/>
    </xf>
    <xf numFmtId="0" fontId="58" fillId="20" borderId="0" xfId="0" applyFont="1" applyFill="1" applyBorder="1" applyAlignment="1" applyProtection="1">
      <alignment horizontal="left" vertical="center"/>
    </xf>
    <xf numFmtId="168" fontId="52" fillId="20" borderId="0" xfId="0" applyNumberFormat="1" applyFont="1" applyFill="1" applyBorder="1" applyAlignment="1" applyProtection="1">
      <alignment vertical="center"/>
    </xf>
    <xf numFmtId="0" fontId="53" fillId="20" borderId="0" xfId="0" applyNumberFormat="1" applyFont="1" applyFill="1" applyBorder="1" applyAlignment="1" applyProtection="1">
      <alignment horizontal="right"/>
    </xf>
    <xf numFmtId="0" fontId="63" fillId="20" borderId="0" xfId="0" applyFont="1" applyFill="1" applyBorder="1" applyAlignment="1" applyProtection="1">
      <alignment horizontal="center" vertical="center"/>
    </xf>
    <xf numFmtId="0" fontId="54" fillId="20" borderId="0" xfId="0" applyFont="1" applyFill="1" applyBorder="1" applyAlignment="1" applyProtection="1">
      <alignment horizontal="center" vertical="center"/>
    </xf>
    <xf numFmtId="167" fontId="52" fillId="20" borderId="0" xfId="56" applyNumberFormat="1" applyFont="1" applyFill="1" applyBorder="1" applyAlignment="1" applyProtection="1">
      <alignment horizontal="right"/>
    </xf>
    <xf numFmtId="9" fontId="55" fillId="20" borderId="0" xfId="0" applyNumberFormat="1" applyFont="1" applyFill="1" applyBorder="1" applyProtection="1"/>
    <xf numFmtId="0" fontId="56" fillId="20" borderId="0" xfId="0" applyFont="1" applyFill="1" applyBorder="1" applyAlignment="1" applyProtection="1">
      <alignment horizontal="center" vertical="center"/>
    </xf>
    <xf numFmtId="9" fontId="55" fillId="20" borderId="0" xfId="0" applyNumberFormat="1" applyFont="1" applyFill="1" applyBorder="1" applyAlignment="1" applyProtection="1">
      <alignment horizontal="left"/>
    </xf>
    <xf numFmtId="0" fontId="64" fillId="0" borderId="0" xfId="0" applyFont="1" applyFill="1" applyBorder="1" applyAlignment="1" applyProtection="1">
      <alignment horizontal="center" vertical="center"/>
    </xf>
    <xf numFmtId="0" fontId="49" fillId="0" borderId="0" xfId="0" applyFont="1" applyFill="1" applyBorder="1" applyAlignment="1" applyProtection="1">
      <alignment horizontal="center" vertical="center"/>
    </xf>
    <xf numFmtId="0" fontId="49" fillId="0" borderId="0" xfId="0" applyFont="1" applyFill="1" applyBorder="1" applyAlignment="1" applyProtection="1">
      <alignment horizontal="right" vertical="center" indent="1"/>
    </xf>
    <xf numFmtId="0" fontId="53" fillId="0" borderId="32" xfId="0" applyNumberFormat="1" applyFont="1" applyFill="1" applyBorder="1" applyAlignment="1" applyProtection="1">
      <alignment horizontal="right"/>
    </xf>
    <xf numFmtId="0" fontId="53" fillId="0" borderId="33" xfId="0" applyNumberFormat="1" applyFont="1" applyFill="1" applyBorder="1" applyAlignment="1" applyProtection="1">
      <alignment horizontal="right"/>
    </xf>
    <xf numFmtId="0" fontId="53" fillId="0" borderId="34" xfId="0" applyNumberFormat="1" applyFont="1" applyFill="1" applyBorder="1" applyAlignment="1" applyProtection="1">
      <alignment horizontal="right"/>
    </xf>
    <xf numFmtId="0" fontId="62" fillId="0" borderId="0" xfId="0" applyFont="1" applyFill="1" applyBorder="1" applyAlignment="1" applyProtection="1">
      <alignment horizontal="center"/>
    </xf>
    <xf numFmtId="0" fontId="53" fillId="0" borderId="0" xfId="0" applyNumberFormat="1" applyFont="1" applyFill="1" applyBorder="1" applyAlignment="1" applyProtection="1">
      <alignment horizontal="right"/>
    </xf>
    <xf numFmtId="0" fontId="63" fillId="0" borderId="0" xfId="0" applyFont="1" applyFill="1" applyBorder="1" applyAlignment="1" applyProtection="1">
      <alignment horizontal="center" vertical="center"/>
    </xf>
    <xf numFmtId="9" fontId="66" fillId="0" borderId="0" xfId="0" applyNumberFormat="1" applyFont="1" applyFill="1" applyBorder="1" applyAlignment="1" applyProtection="1"/>
    <xf numFmtId="9" fontId="66" fillId="0" borderId="0" xfId="0" applyNumberFormat="1" applyFont="1" applyFill="1" applyBorder="1" applyAlignment="1" applyProtection="1">
      <alignment horizontal="center"/>
    </xf>
    <xf numFmtId="0" fontId="53" fillId="0" borderId="35" xfId="0" applyNumberFormat="1" applyFont="1" applyFill="1" applyBorder="1" applyAlignment="1" applyProtection="1">
      <alignment horizontal="right"/>
    </xf>
    <xf numFmtId="9" fontId="55" fillId="0" borderId="0" xfId="0" applyNumberFormat="1" applyFont="1" applyFill="1" applyBorder="1" applyProtection="1"/>
    <xf numFmtId="0" fontId="53" fillId="0" borderId="36" xfId="0" applyNumberFormat="1" applyFont="1" applyFill="1" applyBorder="1" applyAlignment="1" applyProtection="1">
      <alignment horizontal="right"/>
    </xf>
    <xf numFmtId="0" fontId="53" fillId="0" borderId="37" xfId="0" applyNumberFormat="1" applyFont="1" applyFill="1" applyBorder="1" applyAlignment="1" applyProtection="1">
      <alignment horizontal="right"/>
    </xf>
    <xf numFmtId="0" fontId="34" fillId="0" borderId="38" xfId="0" applyNumberFormat="1" applyFont="1" applyFill="1" applyBorder="1" applyAlignment="1" applyProtection="1">
      <alignment vertical="center"/>
    </xf>
    <xf numFmtId="0" fontId="34" fillId="0" borderId="39" xfId="0" applyNumberFormat="1" applyFont="1" applyFill="1" applyBorder="1" applyAlignment="1" applyProtection="1">
      <alignment vertical="center"/>
    </xf>
    <xf numFmtId="0" fontId="34" fillId="0" borderId="40" xfId="0" applyNumberFormat="1" applyFont="1" applyFill="1" applyBorder="1" applyAlignment="1" applyProtection="1">
      <alignment vertical="center"/>
    </xf>
    <xf numFmtId="0" fontId="44" fillId="0" borderId="0" xfId="0" applyFont="1" applyProtection="1"/>
    <xf numFmtId="0" fontId="65" fillId="0" borderId="0" xfId="0" applyFont="1" applyProtection="1"/>
    <xf numFmtId="0" fontId="59" fillId="0" borderId="0" xfId="0" applyFont="1" applyProtection="1"/>
    <xf numFmtId="0" fontId="73" fillId="0" borderId="0" xfId="0" applyFont="1" applyBorder="1" applyAlignment="1" applyProtection="1">
      <alignment wrapText="1"/>
    </xf>
    <xf numFmtId="0" fontId="69" fillId="0" borderId="0" xfId="0" applyFont="1" applyFill="1" applyBorder="1" applyAlignment="1" applyProtection="1"/>
    <xf numFmtId="43" fontId="15" fillId="0" borderId="0" xfId="0" applyNumberFormat="1" applyFont="1"/>
    <xf numFmtId="0" fontId="28" fillId="0" borderId="0" xfId="0" applyNumberFormat="1" applyFont="1" applyAlignment="1" applyProtection="1">
      <alignment horizontal="center"/>
    </xf>
    <xf numFmtId="0" fontId="28" fillId="0" borderId="0" xfId="0" applyFont="1" applyAlignment="1" applyProtection="1">
      <alignment horizontal="center"/>
    </xf>
    <xf numFmtId="15" fontId="28" fillId="0" borderId="0" xfId="0" applyNumberFormat="1" applyFont="1" applyAlignment="1" applyProtection="1">
      <alignment horizontal="center"/>
    </xf>
    <xf numFmtId="43" fontId="0" fillId="0" borderId="0" xfId="0" applyNumberFormat="1" applyAlignment="1" applyProtection="1">
      <alignment horizontal="right"/>
    </xf>
    <xf numFmtId="3" fontId="0" fillId="0" borderId="0" xfId="0" applyNumberFormat="1" applyProtection="1"/>
    <xf numFmtId="43" fontId="37" fillId="0" borderId="0" xfId="0" applyNumberFormat="1" applyFont="1" applyBorder="1" applyProtection="1"/>
    <xf numFmtId="43" fontId="37" fillId="0" borderId="0" xfId="0" applyNumberFormat="1" applyFont="1" applyProtection="1"/>
    <xf numFmtId="165" fontId="6" fillId="0" borderId="0" xfId="28" applyNumberFormat="1" applyFont="1" applyFill="1" applyBorder="1" applyAlignment="1" applyProtection="1">
      <protection locked="0"/>
    </xf>
    <xf numFmtId="165" fontId="6" fillId="0" borderId="0" xfId="28" applyNumberFormat="1" applyFont="1" applyFill="1" applyBorder="1" applyProtection="1">
      <protection locked="0"/>
    </xf>
    <xf numFmtId="0" fontId="0" fillId="0" borderId="0" xfId="0" applyBorder="1" applyAlignment="1">
      <alignment horizontal="center"/>
    </xf>
    <xf numFmtId="0" fontId="15" fillId="20" borderId="0" xfId="0" applyFont="1" applyFill="1"/>
    <xf numFmtId="164" fontId="15" fillId="20" borderId="0" xfId="0" applyNumberFormat="1" applyFont="1" applyFill="1"/>
    <xf numFmtId="165" fontId="15" fillId="20" borderId="0" xfId="0" applyNumberFormat="1" applyFont="1" applyFill="1"/>
    <xf numFmtId="3" fontId="15" fillId="20" borderId="0" xfId="0" applyNumberFormat="1" applyFont="1" applyFill="1" applyProtection="1"/>
    <xf numFmtId="164" fontId="15" fillId="20" borderId="0" xfId="0" applyNumberFormat="1" applyFont="1" applyFill="1" applyProtection="1"/>
    <xf numFmtId="0" fontId="34" fillId="0" borderId="0" xfId="0" applyFont="1" applyFill="1" applyAlignment="1" applyProtection="1">
      <alignment horizontal="left"/>
      <protection locked="0"/>
    </xf>
    <xf numFmtId="0" fontId="34" fillId="0" borderId="0" xfId="0" applyFont="1" applyFill="1" applyBorder="1" applyAlignment="1" applyProtection="1">
      <alignment horizontal="left"/>
      <protection locked="0"/>
    </xf>
    <xf numFmtId="0" fontId="28" fillId="0" borderId="0" xfId="0" applyFont="1" applyFill="1" applyBorder="1" applyAlignment="1">
      <alignment vertical="center" wrapText="1"/>
    </xf>
    <xf numFmtId="0" fontId="28" fillId="0" borderId="0" xfId="0" applyFont="1" applyFill="1" applyBorder="1" applyAlignment="1">
      <alignment horizontal="center"/>
    </xf>
    <xf numFmtId="0" fontId="0" fillId="20" borderId="0" xfId="0" applyFill="1" applyBorder="1" applyAlignment="1">
      <alignment horizontal="center"/>
    </xf>
    <xf numFmtId="0" fontId="28" fillId="0" borderId="41" xfId="0" applyFont="1" applyFill="1" applyBorder="1" applyAlignment="1" applyProtection="1">
      <alignment horizontal="center" wrapText="1"/>
    </xf>
    <xf numFmtId="0" fontId="28" fillId="0" borderId="42" xfId="0" applyFont="1" applyFill="1" applyBorder="1" applyAlignment="1" applyProtection="1">
      <alignment horizontal="center" wrapText="1"/>
    </xf>
    <xf numFmtId="0" fontId="0" fillId="0" borderId="42" xfId="0" applyBorder="1" applyProtection="1"/>
    <xf numFmtId="43" fontId="17" fillId="0" borderId="0" xfId="47" applyFont="1" applyFill="1" applyAlignment="1" applyProtection="1">
      <alignment horizontal="center" vertical="center"/>
    </xf>
    <xf numFmtId="43" fontId="16" fillId="0" borderId="0" xfId="47" applyFont="1" applyFill="1" applyAlignment="1" applyProtection="1">
      <alignment vertical="center"/>
    </xf>
    <xf numFmtId="0" fontId="84" fillId="0" borderId="0" xfId="0" applyFont="1"/>
    <xf numFmtId="43" fontId="14" fillId="0" borderId="0" xfId="0" applyNumberFormat="1" applyFont="1" applyAlignment="1" applyProtection="1">
      <alignment horizontal="center"/>
    </xf>
    <xf numFmtId="43" fontId="20" fillId="0" borderId="43" xfId="58" applyFont="1" applyBorder="1" applyAlignment="1" applyProtection="1">
      <alignment horizontal="right"/>
    </xf>
    <xf numFmtId="0" fontId="12" fillId="0" borderId="0" xfId="0" applyFont="1"/>
    <xf numFmtId="0" fontId="0" fillId="20" borderId="0" xfId="0" applyFill="1" applyProtection="1"/>
    <xf numFmtId="0" fontId="0" fillId="20" borderId="44" xfId="0" applyFill="1" applyBorder="1" applyProtection="1"/>
    <xf numFmtId="43" fontId="90" fillId="0" borderId="0" xfId="0" applyNumberFormat="1" applyFont="1"/>
    <xf numFmtId="0" fontId="90" fillId="0" borderId="0" xfId="0" applyFont="1"/>
    <xf numFmtId="43" fontId="0" fillId="0" borderId="0" xfId="0" quotePrefix="1" applyNumberFormat="1"/>
    <xf numFmtId="43" fontId="0" fillId="0" borderId="0" xfId="0" applyNumberFormat="1"/>
    <xf numFmtId="0" fontId="34" fillId="0" borderId="45" xfId="0" applyNumberFormat="1" applyFont="1" applyFill="1" applyBorder="1" applyAlignment="1" applyProtection="1">
      <alignment vertical="center"/>
    </xf>
    <xf numFmtId="43" fontId="140" fillId="0" borderId="0" xfId="52" applyFill="1" applyBorder="1" applyAlignment="1" applyProtection="1">
      <alignment horizontal="center"/>
    </xf>
    <xf numFmtId="0" fontId="34" fillId="0" borderId="0" xfId="0" quotePrefix="1" applyFont="1" applyProtection="1"/>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0" fontId="89" fillId="0" borderId="46" xfId="0" applyFont="1" applyBorder="1" applyAlignment="1">
      <alignment horizontal="justify" vertical="center" wrapText="1"/>
    </xf>
    <xf numFmtId="43" fontId="92" fillId="0" borderId="28" xfId="61" applyFont="1" applyFill="1" applyBorder="1" applyAlignment="1" applyProtection="1"/>
    <xf numFmtId="43" fontId="9" fillId="0" borderId="28" xfId="61" applyFont="1" applyFill="1" applyBorder="1" applyAlignment="1" applyProtection="1">
      <alignment vertical="center"/>
    </xf>
    <xf numFmtId="3" fontId="67" fillId="23" borderId="10" xfId="0" applyNumberFormat="1" applyFont="1" applyFill="1" applyBorder="1" applyAlignment="1" applyProtection="1">
      <alignment vertical="center"/>
      <protection locked="0"/>
    </xf>
    <xf numFmtId="0" fontId="88" fillId="0" borderId="29" xfId="0" applyFont="1" applyBorder="1" applyAlignment="1">
      <alignment vertical="center" wrapText="1"/>
    </xf>
    <xf numFmtId="0" fontId="88" fillId="0" borderId="46" xfId="0" applyFont="1" applyBorder="1" applyAlignment="1">
      <alignment vertical="center" wrapText="1"/>
    </xf>
    <xf numFmtId="0" fontId="2" fillId="0" borderId="48" xfId="0" applyFont="1" applyFill="1" applyBorder="1" applyAlignment="1" applyProtection="1">
      <alignment horizontal="center"/>
    </xf>
    <xf numFmtId="0" fontId="1" fillId="0" borderId="0" xfId="0" applyFont="1"/>
    <xf numFmtId="0" fontId="94" fillId="0" borderId="0" xfId="0" applyFont="1"/>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43" fontId="96" fillId="0" borderId="28" xfId="61" applyFont="1" applyFill="1" applyBorder="1" applyAlignment="1" applyProtection="1">
      <alignment vertical="center"/>
    </xf>
    <xf numFmtId="0" fontId="95" fillId="0" borderId="0" xfId="0" applyFont="1" applyFill="1"/>
    <xf numFmtId="15" fontId="6" fillId="0" borderId="0" xfId="0" applyNumberFormat="1" applyFont="1" applyFill="1" applyBorder="1" applyAlignment="1" applyProtection="1">
      <alignment horizontal="centerContinuous"/>
    </xf>
    <xf numFmtId="15" fontId="6" fillId="0" borderId="0" xfId="0" applyNumberFormat="1" applyFont="1" applyFill="1" applyBorder="1" applyAlignment="1" applyProtection="1">
      <alignment horizontal="center"/>
    </xf>
    <xf numFmtId="15" fontId="36" fillId="0" borderId="0" xfId="0" applyNumberFormat="1" applyFont="1" applyAlignment="1" applyProtection="1">
      <alignment horizontal="center"/>
    </xf>
    <xf numFmtId="1" fontId="21" fillId="24" borderId="10" xfId="0" applyNumberFormat="1" applyFont="1" applyFill="1" applyBorder="1" applyAlignment="1" applyProtection="1">
      <alignment horizontal="center"/>
      <protection locked="0"/>
    </xf>
    <xf numFmtId="1" fontId="21" fillId="24" borderId="49" xfId="0" applyNumberFormat="1" applyFont="1" applyFill="1" applyBorder="1" applyAlignment="1" applyProtection="1">
      <alignment horizontal="center"/>
      <protection locked="0"/>
    </xf>
    <xf numFmtId="1" fontId="0" fillId="24" borderId="10" xfId="0" applyNumberFormat="1" applyFill="1" applyBorder="1" applyAlignment="1" applyProtection="1">
      <alignment horizontal="center"/>
      <protection locked="0"/>
    </xf>
    <xf numFmtId="165" fontId="0" fillId="0" borderId="0" xfId="0" applyNumberFormat="1" applyProtection="1"/>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43" fontId="20" fillId="0" borderId="0" xfId="50" applyFont="1" applyFill="1" applyAlignment="1" applyProtection="1">
      <alignment horizontal="right" vertical="center"/>
    </xf>
    <xf numFmtId="0" fontId="102" fillId="0" borderId="0" xfId="0" applyFont="1" applyFill="1" applyBorder="1" applyAlignment="1" applyProtection="1">
      <alignment horizontal="right"/>
    </xf>
    <xf numFmtId="43" fontId="103" fillId="0" borderId="14" xfId="61" applyFont="1" applyFill="1" applyBorder="1" applyAlignment="1" applyProtection="1">
      <alignment horizontal="left" vertical="center"/>
    </xf>
    <xf numFmtId="0" fontId="104" fillId="0" borderId="0" xfId="0" applyFont="1" applyFill="1" applyBorder="1" applyProtection="1"/>
    <xf numFmtId="0" fontId="102" fillId="0" borderId="0" xfId="0" applyFont="1" applyBorder="1" applyProtection="1"/>
    <xf numFmtId="3" fontId="6" fillId="0" borderId="0" xfId="0" applyNumberFormat="1" applyFont="1" applyAlignment="1" applyProtection="1">
      <alignment horizontal="right"/>
    </xf>
    <xf numFmtId="15" fontId="101" fillId="0" borderId="0" xfId="0" applyNumberFormat="1" applyFont="1" applyFill="1" applyBorder="1" applyAlignment="1" applyProtection="1">
      <alignment horizontal="left"/>
    </xf>
    <xf numFmtId="0" fontId="108" fillId="0" borderId="0" xfId="0" applyFont="1" applyFill="1" applyBorder="1" applyAlignment="1" applyProtection="1">
      <alignment horizontal="center" wrapText="1"/>
    </xf>
    <xf numFmtId="0" fontId="102" fillId="0" borderId="0" xfId="0" applyFont="1" applyFill="1" applyBorder="1" applyAlignment="1" applyProtection="1">
      <alignment horizontal="center"/>
    </xf>
    <xf numFmtId="0" fontId="0" fillId="0" borderId="0" xfId="0" quotePrefix="1" applyProtection="1"/>
    <xf numFmtId="15" fontId="32" fillId="0" borderId="50" xfId="0" applyNumberFormat="1" applyFont="1" applyBorder="1" applyAlignment="1" applyProtection="1">
      <alignment horizontal="center"/>
    </xf>
    <xf numFmtId="15" fontId="29" fillId="0" borderId="0" xfId="0" applyNumberFormat="1" applyFont="1" applyFill="1" applyBorder="1" applyAlignment="1" applyProtection="1">
      <alignment horizontal="center" vertical="center" wrapText="1"/>
    </xf>
    <xf numFmtId="0" fontId="114" fillId="0" borderId="0" xfId="0" applyFont="1" applyBorder="1" applyAlignment="1" applyProtection="1">
      <alignment horizontal="right"/>
    </xf>
    <xf numFmtId="0" fontId="114" fillId="0" borderId="0" xfId="0" applyFont="1" applyAlignment="1" applyProtection="1">
      <alignment horizontal="right"/>
    </xf>
    <xf numFmtId="0" fontId="114" fillId="0" borderId="51" xfId="0" applyFont="1" applyBorder="1" applyAlignment="1" applyProtection="1">
      <alignment horizontal="right"/>
    </xf>
    <xf numFmtId="43" fontId="113" fillId="0" borderId="0" xfId="39" applyFont="1" applyFill="1" applyAlignment="1" applyProtection="1">
      <alignment vertical="center"/>
    </xf>
    <xf numFmtId="0" fontId="114" fillId="0" borderId="0" xfId="0" applyFont="1" applyProtection="1"/>
    <xf numFmtId="0" fontId="114" fillId="0" borderId="0" xfId="0" applyFont="1" applyBorder="1" applyProtection="1"/>
    <xf numFmtId="15" fontId="1" fillId="0" borderId="10" xfId="58" applyNumberFormat="1" applyFont="1" applyFill="1" applyBorder="1" applyAlignment="1" applyProtection="1">
      <alignment horizontal="center"/>
      <protection locked="0"/>
    </xf>
    <xf numFmtId="0" fontId="0" fillId="0" borderId="0" xfId="0" applyBorder="1" applyAlignment="1" applyProtection="1"/>
    <xf numFmtId="0" fontId="0" fillId="0" borderId="0" xfId="0" applyAlignment="1" applyProtection="1"/>
    <xf numFmtId="3" fontId="0" fillId="0" borderId="0" xfId="0" applyNumberFormat="1" applyFill="1" applyProtection="1"/>
    <xf numFmtId="15" fontId="102" fillId="0" borderId="0" xfId="0" applyNumberFormat="1" applyFont="1" applyFill="1" applyBorder="1" applyAlignment="1" applyProtection="1">
      <alignment horizontal="center"/>
    </xf>
    <xf numFmtId="0" fontId="0" fillId="0" borderId="0" xfId="0" applyFill="1" applyBorder="1" applyProtection="1">
      <protection locked="0"/>
    </xf>
    <xf numFmtId="0" fontId="99" fillId="0" borderId="0" xfId="0" applyFont="1" applyFill="1" applyBorder="1" applyAlignment="1" applyProtection="1">
      <alignment horizontal="center" vertical="center"/>
    </xf>
    <xf numFmtId="0" fontId="6" fillId="0" borderId="52" xfId="0" applyFont="1" applyBorder="1" applyAlignment="1" applyProtection="1"/>
    <xf numFmtId="0" fontId="6" fillId="0" borderId="53" xfId="0" applyFont="1" applyBorder="1" applyAlignment="1" applyProtection="1"/>
    <xf numFmtId="0" fontId="25" fillId="0" borderId="54" xfId="0" applyFont="1" applyBorder="1" applyAlignment="1" applyProtection="1">
      <alignment vertical="distributed"/>
    </xf>
    <xf numFmtId="15" fontId="27" fillId="0" borderId="55" xfId="0" applyNumberFormat="1" applyFont="1" applyFill="1" applyBorder="1" applyAlignment="1" applyProtection="1">
      <alignment horizontal="center" vertical="center" wrapText="1"/>
    </xf>
    <xf numFmtId="0" fontId="6" fillId="0" borderId="0" xfId="0" applyFont="1" applyFill="1" applyBorder="1" applyAlignment="1" applyProtection="1">
      <protection locked="0"/>
    </xf>
    <xf numFmtId="0" fontId="109" fillId="0" borderId="0" xfId="0" applyFont="1" applyFill="1" applyBorder="1" applyAlignment="1" applyProtection="1">
      <alignment horizontal="left"/>
      <protection locked="0"/>
    </xf>
    <xf numFmtId="0" fontId="106" fillId="0" borderId="0" xfId="0" applyFont="1" applyFill="1" applyBorder="1" applyAlignment="1" applyProtection="1">
      <alignment horizontal="center" vertical="center"/>
    </xf>
    <xf numFmtId="0" fontId="26" fillId="0" borderId="56" xfId="0" applyFont="1" applyFill="1" applyBorder="1" applyAlignment="1" applyProtection="1"/>
    <xf numFmtId="15" fontId="26" fillId="0" borderId="10" xfId="0" applyNumberFormat="1" applyFont="1" applyFill="1" applyBorder="1" applyAlignment="1" applyProtection="1">
      <alignment horizontal="center"/>
    </xf>
    <xf numFmtId="15" fontId="26" fillId="0" borderId="57" xfId="0" applyNumberFormat="1" applyFont="1" applyFill="1" applyBorder="1" applyAlignment="1" applyProtection="1">
      <alignment horizontal="center"/>
    </xf>
    <xf numFmtId="0" fontId="32" fillId="25" borderId="58" xfId="0" applyFont="1" applyFill="1" applyBorder="1" applyAlignment="1" applyProtection="1">
      <alignment horizontal="centerContinuous"/>
    </xf>
    <xf numFmtId="15" fontId="110" fillId="0" borderId="42" xfId="0" applyNumberFormat="1" applyFont="1" applyFill="1" applyBorder="1" applyAlignment="1" applyProtection="1">
      <alignment horizontal="center" wrapText="1"/>
    </xf>
    <xf numFmtId="15" fontId="110" fillId="0" borderId="59" xfId="0" applyNumberFormat="1" applyFont="1" applyFill="1" applyBorder="1" applyAlignment="1" applyProtection="1">
      <alignment horizontal="center" wrapText="1"/>
    </xf>
    <xf numFmtId="0" fontId="37" fillId="0" borderId="56" xfId="0" applyFont="1" applyFill="1" applyBorder="1" applyAlignment="1" applyProtection="1">
      <alignment horizontal="center"/>
    </xf>
    <xf numFmtId="0" fontId="37" fillId="0" borderId="60" xfId="0" applyFont="1" applyFill="1" applyBorder="1" applyAlignment="1" applyProtection="1">
      <alignment horizontal="center"/>
    </xf>
    <xf numFmtId="0" fontId="32" fillId="25" borderId="61" xfId="0" applyFont="1" applyFill="1" applyBorder="1" applyAlignment="1" applyProtection="1">
      <alignment horizontal="centerContinuous"/>
    </xf>
    <xf numFmtId="0" fontId="0" fillId="0" borderId="0" xfId="0" applyFill="1" applyBorder="1" applyAlignment="1" applyProtection="1">
      <alignment horizontal="left" vertical="top"/>
      <protection locked="0"/>
    </xf>
    <xf numFmtId="0" fontId="101" fillId="0" borderId="0" xfId="0" applyFont="1" applyFill="1" applyBorder="1" applyAlignment="1" applyProtection="1">
      <alignment horizontal="center"/>
    </xf>
    <xf numFmtId="0" fontId="107" fillId="0" borderId="0" xfId="0" applyFont="1" applyFill="1" applyBorder="1" applyAlignment="1" applyProtection="1">
      <alignment horizontal="center" vertical="center"/>
    </xf>
    <xf numFmtId="15" fontId="0" fillId="0" borderId="0" xfId="0" applyNumberFormat="1" applyFill="1" applyBorder="1" applyAlignment="1" applyProtection="1">
      <alignment horizontal="center"/>
      <protection locked="0"/>
    </xf>
    <xf numFmtId="1" fontId="0" fillId="0" borderId="24" xfId="0" applyNumberFormat="1" applyFill="1" applyBorder="1" applyAlignment="1" applyProtection="1">
      <alignment horizontal="center"/>
    </xf>
    <xf numFmtId="1" fontId="0" fillId="24" borderId="49" xfId="0" applyNumberFormat="1" applyFill="1" applyBorder="1" applyAlignment="1" applyProtection="1">
      <alignment horizontal="center"/>
      <protection locked="0"/>
    </xf>
    <xf numFmtId="14" fontId="0" fillId="0" borderId="10" xfId="0" applyNumberFormat="1" applyBorder="1" applyAlignment="1" applyProtection="1">
      <alignment horizontal="center"/>
      <protection locked="0"/>
    </xf>
    <xf numFmtId="0" fontId="0" fillId="0" borderId="62" xfId="0" applyBorder="1" applyAlignment="1" applyProtection="1">
      <alignment horizontal="center"/>
    </xf>
    <xf numFmtId="0" fontId="0" fillId="0" borderId="42" xfId="0" applyFill="1" applyBorder="1" applyAlignment="1" applyProtection="1">
      <alignment horizontal="center"/>
    </xf>
    <xf numFmtId="0" fontId="1" fillId="0" borderId="41" xfId="0" applyFont="1" applyFill="1" applyBorder="1" applyAlignment="1" applyProtection="1">
      <alignment horizontal="center" wrapText="1"/>
    </xf>
    <xf numFmtId="0" fontId="0" fillId="0" borderId="41" xfId="0" applyBorder="1" applyAlignment="1">
      <alignment horizontal="center" wrapText="1"/>
    </xf>
    <xf numFmtId="0" fontId="28" fillId="0" borderId="41" xfId="0" applyFont="1" applyBorder="1" applyAlignment="1">
      <alignment horizontal="center" wrapText="1"/>
    </xf>
    <xf numFmtId="0" fontId="1" fillId="0" borderId="59" xfId="0" applyFont="1" applyFill="1" applyBorder="1" applyAlignment="1" applyProtection="1">
      <alignment horizontal="center" wrapText="1"/>
    </xf>
    <xf numFmtId="3" fontId="67" fillId="23" borderId="31" xfId="0" applyNumberFormat="1" applyFont="1" applyFill="1" applyBorder="1" applyAlignment="1" applyProtection="1">
      <alignment vertical="center"/>
      <protection locked="0"/>
    </xf>
    <xf numFmtId="3" fontId="67" fillId="23" borderId="10" xfId="0" applyNumberFormat="1" applyFont="1" applyFill="1" applyBorder="1" applyAlignment="1" applyProtection="1">
      <alignment horizontal="right" vertical="center"/>
      <protection locked="0"/>
    </xf>
    <xf numFmtId="0" fontId="77" fillId="0" borderId="63" xfId="0" applyFont="1" applyFill="1" applyBorder="1" applyAlignment="1" applyProtection="1">
      <alignment horizontal="center" vertical="center"/>
    </xf>
    <xf numFmtId="43" fontId="115" fillId="0" borderId="20" xfId="61" applyFont="1" applyFill="1" applyBorder="1" applyAlignment="1" applyProtection="1">
      <alignment vertical="center"/>
    </xf>
    <xf numFmtId="0" fontId="24" fillId="0" borderId="0" xfId="0" applyFont="1" applyProtection="1"/>
    <xf numFmtId="43" fontId="110" fillId="0" borderId="0" xfId="0" applyNumberFormat="1" applyFont="1" applyBorder="1" applyAlignment="1" applyProtection="1">
      <alignment vertical="center" wrapText="1"/>
    </xf>
    <xf numFmtId="0" fontId="110" fillId="0" borderId="0" xfId="0" applyFont="1" applyFill="1" applyBorder="1" applyAlignment="1" applyProtection="1">
      <alignment wrapText="1"/>
    </xf>
    <xf numFmtId="43" fontId="20" fillId="0" borderId="43" xfId="58" applyFont="1" applyFill="1" applyBorder="1" applyAlignment="1" applyProtection="1">
      <alignment horizontal="right"/>
    </xf>
    <xf numFmtId="0" fontId="28" fillId="0" borderId="64" xfId="0" applyFont="1" applyFill="1" applyBorder="1" applyAlignment="1" applyProtection="1">
      <alignment wrapText="1"/>
    </xf>
    <xf numFmtId="0" fontId="34" fillId="0" borderId="65" xfId="0" applyFont="1" applyFill="1" applyBorder="1" applyAlignment="1" applyProtection="1">
      <alignment horizontal="center" wrapText="1"/>
    </xf>
    <xf numFmtId="0" fontId="21" fillId="20" borderId="29" xfId="0" applyFont="1" applyFill="1" applyBorder="1" applyAlignment="1" applyProtection="1"/>
    <xf numFmtId="0" fontId="21" fillId="20" borderId="66" xfId="0" applyFont="1" applyFill="1" applyBorder="1" applyAlignment="1" applyProtection="1"/>
    <xf numFmtId="0" fontId="28" fillId="0" borderId="0" xfId="0" applyFont="1" applyFill="1" applyBorder="1" applyAlignment="1" applyProtection="1">
      <alignment wrapText="1"/>
    </xf>
    <xf numFmtId="9" fontId="112" fillId="26" borderId="10" xfId="56" applyFont="1" applyFill="1" applyBorder="1" applyAlignment="1" applyProtection="1">
      <alignment horizontal="center" vertical="center" wrapText="1"/>
    </xf>
    <xf numFmtId="43" fontId="28" fillId="0" borderId="0" xfId="0" applyNumberFormat="1" applyFont="1" applyAlignment="1" applyProtection="1"/>
    <xf numFmtId="15" fontId="28" fillId="0" borderId="0" xfId="0" applyNumberFormat="1" applyFont="1"/>
    <xf numFmtId="0" fontId="0" fillId="0" borderId="28" xfId="0" applyFill="1" applyBorder="1" applyProtection="1"/>
    <xf numFmtId="43" fontId="116" fillId="0" borderId="28" xfId="61" applyFont="1" applyFill="1" applyBorder="1" applyAlignment="1" applyProtection="1">
      <alignment vertical="center"/>
    </xf>
    <xf numFmtId="0" fontId="0" fillId="0" borderId="28" xfId="0" applyBorder="1" applyProtection="1"/>
    <xf numFmtId="0" fontId="0" fillId="0" borderId="28" xfId="0" applyBorder="1"/>
    <xf numFmtId="9" fontId="15" fillId="0" borderId="0" xfId="56" applyFont="1" applyProtection="1"/>
    <xf numFmtId="14" fontId="24" fillId="24" borderId="43" xfId="58" applyNumberFormat="1" applyFont="1" applyFill="1" applyBorder="1" applyAlignment="1" applyProtection="1">
      <alignment horizontal="center" vertical="center"/>
    </xf>
    <xf numFmtId="43" fontId="24" fillId="24" borderId="43" xfId="58" applyFont="1" applyFill="1" applyBorder="1" applyAlignment="1" applyProtection="1">
      <alignment horizontal="center" vertical="center"/>
    </xf>
    <xf numFmtId="15" fontId="24" fillId="24" borderId="43" xfId="58" applyNumberFormat="1" applyFont="1" applyFill="1" applyBorder="1" applyAlignment="1" applyProtection="1">
      <alignment horizontal="center" vertical="center"/>
    </xf>
    <xf numFmtId="171" fontId="24" fillId="24" borderId="43" xfId="58" applyNumberFormat="1" applyFont="1" applyFill="1" applyBorder="1" applyAlignment="1" applyProtection="1">
      <alignment horizontal="center"/>
    </xf>
    <xf numFmtId="3" fontId="24" fillId="24" borderId="43" xfId="58" applyNumberFormat="1" applyFont="1" applyFill="1" applyBorder="1" applyAlignment="1" applyProtection="1">
      <alignment horizontal="center"/>
    </xf>
    <xf numFmtId="43" fontId="24" fillId="24"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43" fontId="90" fillId="0" borderId="0" xfId="0" applyNumberFormat="1" applyFont="1" applyAlignment="1"/>
    <xf numFmtId="0" fontId="34" fillId="0" borderId="41" xfId="0" applyFont="1" applyFill="1" applyBorder="1" applyAlignment="1" applyProtection="1">
      <alignment horizontal="center" wrapText="1"/>
    </xf>
    <xf numFmtId="0" fontId="67" fillId="0" borderId="67" xfId="0" applyFont="1" applyFill="1" applyBorder="1" applyProtection="1"/>
    <xf numFmtId="0" fontId="30" fillId="22" borderId="0" xfId="0" applyFont="1" applyFill="1" applyBorder="1" applyAlignment="1" applyProtection="1">
      <alignment horizontal="left"/>
      <protection locked="0"/>
    </xf>
    <xf numFmtId="0" fontId="34" fillId="22" borderId="0" xfId="0" applyFont="1" applyFill="1" applyBorder="1" applyAlignment="1" applyProtection="1">
      <alignment horizontal="left"/>
      <protection locked="0"/>
    </xf>
    <xf numFmtId="0" fontId="34" fillId="22" borderId="0" xfId="0" applyFont="1" applyFill="1" applyAlignment="1" applyProtection="1">
      <alignment horizontal="left"/>
      <protection locked="0"/>
    </xf>
    <xf numFmtId="49" fontId="0" fillId="0" borderId="0" xfId="0" applyNumberFormat="1" applyProtection="1"/>
    <xf numFmtId="0" fontId="0" fillId="24" borderId="49" xfId="0" applyNumberFormat="1" applyFill="1" applyBorder="1" applyAlignment="1" applyProtection="1">
      <alignment horizontal="center"/>
      <protection locked="0"/>
    </xf>
    <xf numFmtId="0" fontId="0" fillId="0" borderId="26" xfId="0" applyNumberFormat="1" applyFill="1" applyBorder="1" applyAlignment="1" applyProtection="1">
      <alignment horizontal="center"/>
    </xf>
    <xf numFmtId="0" fontId="0" fillId="24" borderId="26" xfId="0" applyNumberFormat="1" applyFill="1" applyBorder="1" applyAlignment="1" applyProtection="1">
      <alignment horizontal="center"/>
      <protection locked="0"/>
    </xf>
    <xf numFmtId="3" fontId="0" fillId="24" borderId="10" xfId="0" applyNumberFormat="1" applyFill="1" applyBorder="1" applyAlignment="1" applyProtection="1">
      <alignment horizontal="right" wrapText="1"/>
      <protection locked="0"/>
    </xf>
    <xf numFmtId="3" fontId="0" fillId="0" borderId="10" xfId="0" applyNumberFormat="1" applyBorder="1" applyAlignment="1" applyProtection="1">
      <alignment horizontal="right" wrapText="1"/>
    </xf>
    <xf numFmtId="3" fontId="0" fillId="24" borderId="10" xfId="0" applyNumberFormat="1" applyFill="1" applyBorder="1" applyProtection="1">
      <protection locked="0"/>
    </xf>
    <xf numFmtId="3" fontId="0" fillId="0" borderId="10" xfId="0" applyNumberFormat="1" applyFill="1" applyBorder="1" applyProtection="1"/>
    <xf numFmtId="3" fontId="0" fillId="24" borderId="68" xfId="0" applyNumberFormat="1" applyFill="1" applyBorder="1" applyProtection="1">
      <protection locked="0"/>
    </xf>
    <xf numFmtId="170" fontId="21" fillId="20" borderId="0" xfId="0" applyNumberFormat="1" applyFont="1" applyFill="1"/>
    <xf numFmtId="170" fontId="0" fillId="0" borderId="0" xfId="0" applyNumberFormat="1" applyFill="1" applyBorder="1" applyProtection="1">
      <protection locked="0"/>
    </xf>
    <xf numFmtId="4" fontId="0" fillId="0" borderId="0" xfId="0" applyNumberFormat="1" applyFill="1" applyBorder="1" applyProtection="1">
      <protection locked="0"/>
    </xf>
    <xf numFmtId="4" fontId="0" fillId="0" borderId="0" xfId="0" applyNumberFormat="1" applyProtection="1"/>
    <xf numFmtId="0" fontId="0" fillId="0" borderId="0" xfId="0" applyNumberFormat="1" applyFill="1" applyBorder="1" applyProtection="1">
      <protection locked="0"/>
    </xf>
    <xf numFmtId="1" fontId="0" fillId="25" borderId="10" xfId="0" applyNumberFormat="1" applyFill="1" applyBorder="1" applyAlignment="1" applyProtection="1">
      <alignment horizontal="center"/>
      <protection locked="0"/>
    </xf>
    <xf numFmtId="1" fontId="0" fillId="25" borderId="57" xfId="0" applyNumberFormat="1" applyFill="1" applyBorder="1" applyAlignment="1" applyProtection="1">
      <alignment horizontal="center"/>
      <protection locked="0"/>
    </xf>
    <xf numFmtId="1" fontId="0" fillId="25" borderId="69" xfId="0" applyNumberFormat="1" applyFill="1" applyBorder="1" applyAlignment="1" applyProtection="1">
      <alignment horizontal="center"/>
      <protection locked="0"/>
    </xf>
    <xf numFmtId="1" fontId="0" fillId="25" borderId="70" xfId="0" applyNumberFormat="1" applyFill="1" applyBorder="1" applyAlignment="1" applyProtection="1">
      <alignment horizontal="center"/>
      <protection locked="0"/>
    </xf>
    <xf numFmtId="164" fontId="32" fillId="19" borderId="71" xfId="0" applyNumberFormat="1" applyFont="1" applyFill="1" applyBorder="1" applyAlignment="1" applyProtection="1">
      <alignment horizontal="center"/>
      <protection locked="0"/>
    </xf>
    <xf numFmtId="164" fontId="32" fillId="19" borderId="72" xfId="0" applyNumberFormat="1" applyFont="1" applyFill="1" applyBorder="1" applyAlignment="1" applyProtection="1">
      <alignment horizontal="center"/>
      <protection locked="0"/>
    </xf>
    <xf numFmtId="164" fontId="32" fillId="19" borderId="73" xfId="0" applyNumberFormat="1" applyFont="1" applyFill="1" applyBorder="1" applyAlignment="1" applyProtection="1">
      <alignment horizontal="center"/>
      <protection locked="0"/>
    </xf>
    <xf numFmtId="164" fontId="32" fillId="19" borderId="74" xfId="0" applyNumberFormat="1" applyFont="1" applyFill="1" applyBorder="1" applyAlignment="1" applyProtection="1">
      <alignment horizontal="center"/>
      <protection locked="0"/>
    </xf>
    <xf numFmtId="164" fontId="32" fillId="19" borderId="75" xfId="0" applyNumberFormat="1" applyFont="1" applyFill="1" applyBorder="1" applyAlignment="1" applyProtection="1">
      <alignment horizontal="center"/>
      <protection locked="0"/>
    </xf>
    <xf numFmtId="0" fontId="0" fillId="0" borderId="76" xfId="0" applyFill="1" applyBorder="1" applyAlignment="1" applyProtection="1">
      <alignment horizontal="center"/>
    </xf>
    <xf numFmtId="0" fontId="0" fillId="0" borderId="0" xfId="0" applyBorder="1" applyAlignment="1">
      <alignment horizontal="left" wrapText="1"/>
    </xf>
    <xf numFmtId="43" fontId="35" fillId="0" borderId="0" xfId="0" applyNumberFormat="1" applyFont="1"/>
    <xf numFmtId="0" fontId="0" fillId="0" borderId="0" xfId="0" applyBorder="1" applyAlignment="1">
      <alignment horizontal="left"/>
    </xf>
    <xf numFmtId="43" fontId="1" fillId="0" borderId="43" xfId="58" applyFont="1" applyBorder="1" applyAlignment="1" applyProtection="1">
      <alignment horizontal="right"/>
    </xf>
    <xf numFmtId="43" fontId="124" fillId="0" borderId="0" xfId="51" applyFont="1" applyFill="1" applyBorder="1" applyProtection="1"/>
    <xf numFmtId="3" fontId="28" fillId="25" borderId="71" xfId="0" applyNumberFormat="1" applyFont="1" applyFill="1" applyBorder="1" applyAlignment="1" applyProtection="1">
      <protection locked="0"/>
    </xf>
    <xf numFmtId="3" fontId="28" fillId="25" borderId="77" xfId="0" applyNumberFormat="1" applyFont="1" applyFill="1" applyBorder="1" applyAlignment="1" applyProtection="1">
      <protection locked="0"/>
    </xf>
    <xf numFmtId="3" fontId="28" fillId="0" borderId="10" xfId="0" applyNumberFormat="1" applyFont="1" applyFill="1" applyBorder="1" applyAlignment="1" applyProtection="1"/>
    <xf numFmtId="3" fontId="28" fillId="0" borderId="69" xfId="0" applyNumberFormat="1" applyFont="1" applyFill="1" applyBorder="1" applyAlignment="1" applyProtection="1"/>
    <xf numFmtId="3" fontId="21" fillId="25" borderId="10" xfId="28" applyNumberFormat="1" applyFont="1" applyFill="1" applyBorder="1" applyAlignment="1" applyProtection="1">
      <protection locked="0"/>
    </xf>
    <xf numFmtId="3" fontId="21" fillId="25" borderId="10" xfId="28" applyNumberFormat="1" applyFont="1" applyFill="1" applyBorder="1" applyProtection="1">
      <protection locked="0"/>
    </xf>
    <xf numFmtId="3" fontId="6" fillId="0" borderId="78" xfId="28" applyNumberFormat="1" applyFont="1" applyFill="1" applyBorder="1" applyAlignment="1" applyProtection="1"/>
    <xf numFmtId="3" fontId="21" fillId="25" borderId="79" xfId="28" applyNumberFormat="1" applyFont="1" applyFill="1" applyBorder="1" applyAlignment="1" applyProtection="1">
      <protection locked="0"/>
    </xf>
    <xf numFmtId="3" fontId="6" fillId="0" borderId="80" xfId="28" applyNumberFormat="1" applyFont="1" applyFill="1" applyBorder="1" applyAlignment="1" applyProtection="1"/>
    <xf numFmtId="164" fontId="14" fillId="19" borderId="81" xfId="0" applyNumberFormat="1" applyFont="1" applyFill="1" applyBorder="1" applyAlignment="1" applyProtection="1">
      <alignment horizontal="center"/>
      <protection locked="0"/>
    </xf>
    <xf numFmtId="164" fontId="14" fillId="19" borderId="82" xfId="0" applyNumberFormat="1" applyFont="1" applyFill="1" applyBorder="1" applyAlignment="1" applyProtection="1">
      <alignment horizontal="center"/>
      <protection locked="0"/>
    </xf>
    <xf numFmtId="0" fontId="0" fillId="25" borderId="10" xfId="0" applyFill="1" applyBorder="1" applyProtection="1"/>
    <xf numFmtId="0" fontId="0" fillId="24" borderId="10" xfId="0" applyFill="1" applyBorder="1" applyProtection="1"/>
    <xf numFmtId="3" fontId="1" fillId="25" borderId="83" xfId="28" applyNumberFormat="1" applyFont="1" applyFill="1" applyBorder="1" applyAlignment="1" applyProtection="1">
      <protection locked="0"/>
    </xf>
    <xf numFmtId="3" fontId="1" fillId="25" borderId="83" xfId="28" applyNumberFormat="1" applyFont="1" applyFill="1" applyBorder="1" applyProtection="1">
      <protection locked="0"/>
    </xf>
    <xf numFmtId="49" fontId="25" fillId="0" borderId="84" xfId="0" applyNumberFormat="1" applyFont="1" applyFill="1" applyBorder="1" applyAlignment="1" applyProtection="1">
      <alignment vertical="center" wrapText="1"/>
    </xf>
    <xf numFmtId="0" fontId="91" fillId="0" borderId="85" xfId="0" applyNumberFormat="1" applyFont="1" applyFill="1" applyBorder="1" applyAlignment="1" applyProtection="1">
      <alignment horizontal="center" vertical="center" wrapText="1"/>
    </xf>
    <xf numFmtId="0" fontId="91" fillId="0" borderId="86" xfId="0" applyNumberFormat="1" applyFont="1" applyFill="1" applyBorder="1" applyAlignment="1" applyProtection="1">
      <alignment horizontal="center" vertical="center" wrapText="1"/>
    </xf>
    <xf numFmtId="49" fontId="26" fillId="0" borderId="87" xfId="0" applyNumberFormat="1" applyFont="1" applyFill="1" applyBorder="1" applyAlignment="1" applyProtection="1">
      <alignment wrapText="1"/>
      <protection locked="0"/>
    </xf>
    <xf numFmtId="3" fontId="1" fillId="25" borderId="88" xfId="28" applyNumberFormat="1" applyFont="1" applyFill="1" applyBorder="1" applyProtection="1">
      <protection locked="0"/>
    </xf>
    <xf numFmtId="49" fontId="26" fillId="0" borderId="87" xfId="0" applyNumberFormat="1" applyFont="1" applyFill="1" applyBorder="1" applyAlignment="1" applyProtection="1">
      <protection locked="0"/>
    </xf>
    <xf numFmtId="0" fontId="26" fillId="0" borderId="87" xfId="0" applyFont="1" applyFill="1" applyBorder="1" applyAlignment="1" applyProtection="1">
      <alignment wrapText="1"/>
      <protection locked="0"/>
    </xf>
    <xf numFmtId="0" fontId="0" fillId="0" borderId="89" xfId="0" applyBorder="1" applyAlignment="1" applyProtection="1"/>
    <xf numFmtId="3" fontId="0" fillId="0" borderId="90" xfId="0" applyNumberFormat="1" applyBorder="1" applyProtection="1"/>
    <xf numFmtId="3" fontId="0" fillId="0" borderId="91" xfId="0" applyNumberFormat="1" applyBorder="1" applyProtection="1"/>
    <xf numFmtId="49" fontId="0" fillId="0" borderId="10" xfId="0" applyNumberFormat="1" applyBorder="1" applyAlignment="1" applyProtection="1">
      <alignment horizontal="center"/>
      <protection locked="0"/>
    </xf>
    <xf numFmtId="49" fontId="0" fillId="24" borderId="10" xfId="0" applyNumberFormat="1" applyFill="1" applyBorder="1" applyProtection="1">
      <protection locked="0"/>
    </xf>
    <xf numFmtId="0" fontId="0" fillId="24" borderId="10" xfId="0" applyNumberFormat="1" applyFill="1" applyBorder="1" applyProtection="1">
      <protection locked="0"/>
    </xf>
    <xf numFmtId="0" fontId="0" fillId="0" borderId="10" xfId="0" applyNumberFormat="1" applyFill="1" applyBorder="1" applyProtection="1"/>
    <xf numFmtId="0" fontId="0" fillId="24" borderId="10" xfId="0" applyNumberFormat="1" applyFill="1" applyBorder="1" applyAlignment="1" applyProtection="1">
      <alignment horizontal="center"/>
      <protection locked="0"/>
    </xf>
    <xf numFmtId="49" fontId="0" fillId="24" borderId="68" xfId="0" applyNumberFormat="1" applyFill="1" applyBorder="1" applyAlignment="1" applyProtection="1">
      <alignment horizontal="left"/>
      <protection locked="0"/>
    </xf>
    <xf numFmtId="0" fontId="0" fillId="24" borderId="68" xfId="0" applyNumberFormat="1" applyFill="1" applyBorder="1" applyProtection="1">
      <protection locked="0"/>
    </xf>
    <xf numFmtId="0" fontId="0" fillId="24" borderId="68" xfId="0" applyNumberFormat="1" applyFill="1" applyBorder="1" applyAlignment="1" applyProtection="1">
      <alignment horizontal="center"/>
      <protection locked="0"/>
    </xf>
    <xf numFmtId="43" fontId="140" fillId="25" borderId="92" xfId="61" applyFill="1" applyBorder="1" applyAlignment="1" applyProtection="1">
      <alignment vertical="center"/>
    </xf>
    <xf numFmtId="0" fontId="0" fillId="22" borderId="93" xfId="0" applyFill="1" applyBorder="1"/>
    <xf numFmtId="0" fontId="0" fillId="0" borderId="20" xfId="0" applyBorder="1" applyProtection="1"/>
    <xf numFmtId="43" fontId="39" fillId="24" borderId="94" xfId="61" applyFont="1" applyFill="1" applyBorder="1" applyAlignment="1" applyProtection="1">
      <alignment horizontal="center" vertical="center"/>
    </xf>
    <xf numFmtId="43" fontId="39" fillId="0" borderId="95" xfId="61" applyFont="1" applyFill="1" applyBorder="1" applyAlignment="1" applyProtection="1">
      <alignment vertical="center"/>
    </xf>
    <xf numFmtId="0" fontId="0" fillId="0" borderId="96" xfId="0" applyNumberFormat="1" applyFill="1" applyBorder="1"/>
    <xf numFmtId="15" fontId="27" fillId="0" borderId="97" xfId="0" applyNumberFormat="1" applyFont="1" applyFill="1" applyBorder="1" applyAlignment="1" applyProtection="1">
      <alignment horizontal="center" vertical="center" wrapText="1"/>
    </xf>
    <xf numFmtId="0" fontId="0" fillId="0" borderId="10" xfId="0" quotePrefix="1" applyNumberFormat="1" applyBorder="1" applyAlignment="1">
      <alignment horizontal="center"/>
    </xf>
    <xf numFmtId="3" fontId="0" fillId="0" borderId="0" xfId="0" applyNumberFormat="1" applyFill="1" applyBorder="1" applyProtection="1">
      <protection locked="0"/>
    </xf>
    <xf numFmtId="3" fontId="67" fillId="0" borderId="10" xfId="0" applyNumberFormat="1" applyFont="1" applyFill="1" applyBorder="1" applyAlignment="1" applyProtection="1">
      <alignment vertical="center"/>
    </xf>
    <xf numFmtId="3" fontId="67" fillId="0" borderId="98" xfId="0" applyNumberFormat="1" applyFont="1" applyFill="1" applyBorder="1" applyAlignment="1" applyProtection="1">
      <alignment vertical="center"/>
    </xf>
    <xf numFmtId="167" fontId="0" fillId="0" borderId="10" xfId="0" applyNumberFormat="1" applyFill="1" applyBorder="1" applyAlignment="1" applyProtection="1">
      <alignment horizontal="center"/>
    </xf>
    <xf numFmtId="167" fontId="15" fillId="27" borderId="99" xfId="0" applyNumberFormat="1" applyFont="1" applyFill="1" applyBorder="1" applyAlignment="1" applyProtection="1">
      <alignment horizontal="center"/>
    </xf>
    <xf numFmtId="167" fontId="21" fillId="27" borderId="99" xfId="0" applyNumberFormat="1" applyFont="1" applyFill="1" applyBorder="1" applyAlignment="1" applyProtection="1">
      <alignment horizontal="center"/>
    </xf>
    <xf numFmtId="49" fontId="84" fillId="0" borderId="10" xfId="0" applyNumberFormat="1" applyFont="1" applyBorder="1" applyAlignment="1" applyProtection="1">
      <alignment horizontal="center"/>
      <protection locked="0"/>
    </xf>
    <xf numFmtId="43" fontId="69" fillId="0" borderId="10" xfId="51" applyFont="1" applyBorder="1" applyAlignment="1" applyProtection="1">
      <alignment horizontal="center"/>
    </xf>
    <xf numFmtId="0" fontId="69" fillId="0" borderId="10" xfId="0" applyFont="1" applyBorder="1" applyAlignment="1" applyProtection="1">
      <alignment horizontal="center"/>
    </xf>
    <xf numFmtId="0" fontId="77" fillId="0" borderId="100" xfId="0" applyFont="1" applyFill="1" applyBorder="1" applyAlignment="1" applyProtection="1">
      <alignment horizontal="center" vertical="center" wrapText="1"/>
    </xf>
    <xf numFmtId="0" fontId="77" fillId="0" borderId="101" xfId="0" applyFont="1" applyFill="1" applyBorder="1" applyAlignment="1" applyProtection="1">
      <alignment horizontal="center"/>
    </xf>
    <xf numFmtId="0" fontId="77" fillId="0" borderId="102" xfId="0" applyFont="1" applyFill="1" applyBorder="1" applyAlignment="1" applyProtection="1">
      <alignment horizontal="center"/>
    </xf>
    <xf numFmtId="0" fontId="77" fillId="0" borderId="103"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xf>
    <xf numFmtId="0" fontId="77" fillId="0" borderId="104" xfId="0" applyNumberFormat="1" applyFont="1" applyFill="1" applyBorder="1" applyAlignment="1" applyProtection="1">
      <alignment horizontal="center" vertical="center"/>
    </xf>
    <xf numFmtId="0" fontId="77" fillId="0" borderId="105" xfId="0" applyNumberFormat="1" applyFont="1" applyFill="1" applyBorder="1" applyAlignment="1" applyProtection="1">
      <alignment horizontal="center" vertical="center"/>
    </xf>
    <xf numFmtId="0" fontId="81" fillId="0" borderId="106" xfId="0" applyNumberFormat="1" applyFont="1" applyFill="1" applyBorder="1" applyAlignment="1" applyProtection="1">
      <alignment horizontal="center" vertical="center"/>
    </xf>
    <xf numFmtId="0" fontId="81" fillId="0" borderId="107" xfId="0" applyNumberFormat="1" applyFont="1" applyFill="1" applyBorder="1" applyAlignment="1" applyProtection="1">
      <alignment horizontal="center" vertical="center"/>
    </xf>
    <xf numFmtId="0" fontId="81" fillId="0" borderId="108" xfId="0" applyNumberFormat="1" applyFont="1" applyFill="1" applyBorder="1" applyAlignment="1" applyProtection="1">
      <alignment horizontal="center" vertical="center"/>
    </xf>
    <xf numFmtId="0" fontId="77" fillId="0" borderId="109" xfId="0" applyFont="1" applyFill="1" applyBorder="1" applyAlignment="1" applyProtection="1">
      <alignment horizontal="center" vertical="center"/>
    </xf>
    <xf numFmtId="0" fontId="77" fillId="0" borderId="110" xfId="0" applyFont="1" applyFill="1" applyBorder="1" applyAlignment="1" applyProtection="1">
      <alignment horizontal="center" vertical="center"/>
    </xf>
    <xf numFmtId="0" fontId="77" fillId="0" borderId="111" xfId="0" applyFont="1" applyFill="1" applyBorder="1" applyAlignment="1" applyProtection="1">
      <alignment horizontal="center" vertical="center"/>
    </xf>
    <xf numFmtId="0" fontId="77" fillId="0" borderId="112" xfId="0" applyFont="1" applyFill="1" applyBorder="1" applyAlignment="1" applyProtection="1">
      <alignment horizontal="center" vertical="center"/>
    </xf>
    <xf numFmtId="0" fontId="2" fillId="0" borderId="113" xfId="0" applyFont="1" applyFill="1" applyBorder="1" applyAlignment="1" applyProtection="1">
      <alignment horizontal="center"/>
    </xf>
    <xf numFmtId="164" fontId="14" fillId="19" borderId="110" xfId="0" applyNumberFormat="1" applyFont="1" applyFill="1" applyBorder="1" applyAlignment="1" applyProtection="1">
      <alignment horizontal="center"/>
      <protection locked="0"/>
    </xf>
    <xf numFmtId="164" fontId="14" fillId="19" borderId="114" xfId="0" applyNumberFormat="1" applyFont="1" applyFill="1" applyBorder="1" applyAlignment="1" applyProtection="1">
      <alignment horizontal="center"/>
      <protection locked="0"/>
    </xf>
    <xf numFmtId="167" fontId="0" fillId="20" borderId="10" xfId="0" applyNumberFormat="1" applyFill="1" applyBorder="1" applyAlignment="1" applyProtection="1">
      <alignment horizontal="center"/>
    </xf>
    <xf numFmtId="167" fontId="0" fillId="0" borderId="10" xfId="0" applyNumberFormat="1" applyBorder="1" applyAlignment="1" applyProtection="1">
      <alignment horizontal="center"/>
    </xf>
    <xf numFmtId="167" fontId="0" fillId="20" borderId="68" xfId="0" applyNumberFormat="1" applyFill="1" applyBorder="1" applyAlignment="1" applyProtection="1">
      <alignment horizontal="center"/>
    </xf>
    <xf numFmtId="167" fontId="0" fillId="0" borderId="68" xfId="0" applyNumberFormat="1" applyBorder="1" applyAlignment="1" applyProtection="1">
      <alignment horizontal="center"/>
    </xf>
    <xf numFmtId="3" fontId="67" fillId="28" borderId="10" xfId="0" applyNumberFormat="1" applyFont="1" applyFill="1" applyBorder="1" applyAlignment="1" applyProtection="1">
      <alignment vertical="center"/>
      <protection locked="0"/>
    </xf>
    <xf numFmtId="3" fontId="67" fillId="28" borderId="31" xfId="0" applyNumberFormat="1" applyFont="1" applyFill="1" applyBorder="1" applyAlignment="1" applyProtection="1">
      <alignment vertical="center"/>
      <protection locked="0"/>
    </xf>
    <xf numFmtId="3" fontId="67" fillId="23" borderId="31" xfId="0" applyNumberFormat="1" applyFont="1" applyFill="1" applyBorder="1" applyAlignment="1" applyProtection="1">
      <alignment horizontal="right" vertical="center"/>
      <protection locked="0"/>
    </xf>
    <xf numFmtId="3" fontId="67" fillId="23" borderId="98" xfId="0" applyNumberFormat="1" applyFont="1" applyFill="1" applyBorder="1" applyAlignment="1" applyProtection="1">
      <alignment horizontal="right" vertical="center"/>
      <protection locked="0"/>
    </xf>
    <xf numFmtId="3" fontId="67" fillId="23" borderId="115" xfId="0" applyNumberFormat="1" applyFont="1" applyFill="1" applyBorder="1" applyAlignment="1" applyProtection="1">
      <alignment horizontal="right" vertical="center"/>
      <protection locked="0"/>
    </xf>
    <xf numFmtId="0" fontId="67" fillId="29" borderId="10" xfId="0" applyFont="1" applyFill="1" applyBorder="1" applyProtection="1"/>
    <xf numFmtId="3" fontId="67" fillId="29" borderId="10" xfId="0" applyNumberFormat="1" applyFont="1" applyFill="1" applyBorder="1" applyAlignment="1" applyProtection="1">
      <alignment vertical="center"/>
    </xf>
    <xf numFmtId="0" fontId="0" fillId="0" borderId="239" xfId="0" applyBorder="1"/>
    <xf numFmtId="0" fontId="0" fillId="0" borderId="68" xfId="0" applyNumberFormat="1" applyFill="1" applyBorder="1" applyProtection="1"/>
    <xf numFmtId="3" fontId="0" fillId="0" borderId="68" xfId="0" applyNumberFormat="1" applyFill="1" applyBorder="1" applyProtection="1"/>
    <xf numFmtId="167" fontId="0" fillId="0" borderId="68" xfId="0" applyNumberFormat="1" applyFill="1" applyBorder="1" applyAlignment="1" applyProtection="1">
      <alignment horizontal="center"/>
    </xf>
    <xf numFmtId="0" fontId="0" fillId="0" borderId="60" xfId="0" applyBorder="1" applyAlignment="1" applyProtection="1">
      <alignment horizontal="center" wrapText="1"/>
    </xf>
    <xf numFmtId="3" fontId="1" fillId="0" borderId="68" xfId="28" applyNumberFormat="1" applyFont="1" applyFill="1" applyBorder="1" applyAlignment="1" applyProtection="1">
      <alignment horizontal="right"/>
    </xf>
    <xf numFmtId="3" fontId="0" fillId="0" borderId="68" xfId="0" applyNumberFormat="1" applyBorder="1" applyAlignment="1" applyProtection="1">
      <alignment horizontal="right" wrapText="1"/>
    </xf>
    <xf numFmtId="0" fontId="0" fillId="36" borderId="26" xfId="0" applyNumberFormat="1" applyFill="1" applyBorder="1" applyAlignment="1" applyProtection="1">
      <alignment horizontal="center"/>
      <protection locked="0"/>
    </xf>
    <xf numFmtId="3" fontId="0" fillId="24" borderId="58" xfId="0" applyNumberFormat="1" applyFill="1" applyBorder="1" applyAlignment="1" applyProtection="1">
      <alignment horizontal="right" wrapText="1"/>
      <protection locked="0"/>
    </xf>
    <xf numFmtId="3" fontId="0" fillId="0" borderId="58" xfId="0" applyNumberFormat="1" applyBorder="1" applyAlignment="1" applyProtection="1">
      <alignment horizontal="right" wrapText="1"/>
    </xf>
    <xf numFmtId="3" fontId="0" fillId="0" borderId="61" xfId="0" applyNumberFormat="1" applyBorder="1" applyAlignment="1" applyProtection="1">
      <alignment horizontal="right" wrapText="1"/>
    </xf>
    <xf numFmtId="167" fontId="0" fillId="0" borderId="58" xfId="0" applyNumberFormat="1" applyFill="1" applyBorder="1" applyProtection="1"/>
    <xf numFmtId="167" fontId="0" fillId="0" borderId="61" xfId="0" applyNumberFormat="1" applyFill="1" applyBorder="1" applyProtection="1"/>
    <xf numFmtId="3" fontId="67" fillId="0" borderId="31" xfId="0" applyNumberFormat="1" applyFont="1" applyFill="1" applyBorder="1" applyAlignment="1" applyProtection="1">
      <alignment vertical="center"/>
    </xf>
    <xf numFmtId="3" fontId="67" fillId="29" borderId="31" xfId="0" applyNumberFormat="1" applyFont="1" applyFill="1" applyBorder="1" applyAlignment="1" applyProtection="1">
      <alignment vertical="center"/>
    </xf>
    <xf numFmtId="3" fontId="67" fillId="0" borderId="240" xfId="0" applyNumberFormat="1" applyFont="1" applyFill="1" applyBorder="1" applyAlignment="1" applyProtection="1">
      <alignment vertical="center"/>
    </xf>
    <xf numFmtId="0" fontId="34" fillId="22" borderId="0" xfId="0" applyFont="1" applyFill="1" applyBorder="1" applyAlignment="1" applyProtection="1">
      <alignment horizontal="left" vertical="top" wrapText="1"/>
      <protection locked="0"/>
    </xf>
    <xf numFmtId="3" fontId="67" fillId="28" borderId="10" xfId="0" applyNumberFormat="1" applyFont="1" applyFill="1" applyBorder="1" applyAlignment="1" applyProtection="1">
      <alignment horizontal="center" vertical="center"/>
      <protection locked="0"/>
    </xf>
    <xf numFmtId="3" fontId="141" fillId="22" borderId="10" xfId="0" applyNumberFormat="1" applyFont="1" applyFill="1" applyBorder="1" applyAlignment="1" applyProtection="1">
      <alignment horizontal="center" vertical="center"/>
      <protection locked="0"/>
    </xf>
    <xf numFmtId="3" fontId="2" fillId="22" borderId="10" xfId="0" applyNumberFormat="1" applyFont="1" applyFill="1" applyBorder="1" applyAlignment="1" applyProtection="1">
      <alignment horizontal="center" vertical="center"/>
      <protection locked="0"/>
    </xf>
    <xf numFmtId="3" fontId="67" fillId="22" borderId="10" xfId="0" applyNumberFormat="1" applyFont="1" applyFill="1" applyBorder="1" applyAlignment="1" applyProtection="1">
      <alignment horizontal="center" vertical="center"/>
      <protection locked="0"/>
    </xf>
    <xf numFmtId="3" fontId="2" fillId="23" borderId="10" xfId="0" applyNumberFormat="1" applyFont="1" applyFill="1" applyBorder="1" applyAlignment="1" applyProtection="1">
      <alignment horizontal="center" vertical="center"/>
      <protection locked="0"/>
    </xf>
    <xf numFmtId="3" fontId="141" fillId="23" borderId="10" xfId="0" applyNumberFormat="1" applyFont="1" applyFill="1" applyBorder="1" applyAlignment="1" applyProtection="1">
      <alignment horizontal="center" vertical="center"/>
      <protection locked="0"/>
    </xf>
    <xf numFmtId="3" fontId="67" fillId="23" borderId="10" xfId="0" applyNumberFormat="1" applyFont="1" applyFill="1" applyBorder="1" applyAlignment="1" applyProtection="1">
      <alignment horizontal="center" vertical="center"/>
      <protection locked="0"/>
    </xf>
    <xf numFmtId="3" fontId="142" fillId="23" borderId="10" xfId="0" applyNumberFormat="1" applyFont="1" applyFill="1" applyBorder="1" applyAlignment="1" applyProtection="1">
      <alignment horizontal="center" vertical="center"/>
      <protection locked="0"/>
    </xf>
    <xf numFmtId="3" fontId="143" fillId="28" borderId="10" xfId="0" applyNumberFormat="1" applyFont="1" applyFill="1" applyBorder="1" applyAlignment="1" applyProtection="1">
      <alignment horizontal="center" vertical="center"/>
      <protection locked="0"/>
    </xf>
    <xf numFmtId="3" fontId="67" fillId="28" borderId="10" xfId="0" applyNumberFormat="1" applyFont="1" applyFill="1" applyBorder="1" applyAlignment="1" applyProtection="1">
      <alignment horizontal="center" vertical="center" wrapText="1"/>
      <protection locked="0"/>
    </xf>
    <xf numFmtId="3" fontId="144" fillId="28" borderId="10" xfId="0" applyNumberFormat="1" applyFont="1" applyFill="1" applyBorder="1" applyAlignment="1" applyProtection="1">
      <alignment horizontal="center" vertical="center"/>
      <protection locked="0"/>
    </xf>
    <xf numFmtId="3" fontId="143" fillId="23" borderId="10" xfId="0" applyNumberFormat="1" applyFont="1" applyFill="1" applyBorder="1" applyAlignment="1" applyProtection="1">
      <alignment horizontal="center" vertical="center"/>
      <protection locked="0"/>
    </xf>
    <xf numFmtId="3" fontId="144" fillId="23" borderId="10" xfId="0" applyNumberFormat="1" applyFont="1" applyFill="1" applyBorder="1" applyAlignment="1" applyProtection="1">
      <alignment horizontal="center" vertical="center"/>
      <protection locked="0"/>
    </xf>
    <xf numFmtId="3" fontId="2" fillId="28" borderId="10" xfId="0" applyNumberFormat="1" applyFont="1" applyFill="1" applyBorder="1" applyAlignment="1" applyProtection="1">
      <alignment horizontal="center" vertical="center"/>
      <protection locked="0"/>
    </xf>
    <xf numFmtId="49" fontId="26" fillId="0" borderId="87" xfId="0" applyNumberFormat="1" applyFont="1" applyFill="1" applyBorder="1" applyAlignment="1" applyProtection="1">
      <alignment horizontal="justify" wrapText="1"/>
      <protection locked="0"/>
    </xf>
    <xf numFmtId="0" fontId="145" fillId="22" borderId="29" xfId="0" applyFont="1" applyFill="1" applyBorder="1" applyAlignment="1">
      <alignment horizontal="justify" vertical="center" wrapText="1"/>
    </xf>
    <xf numFmtId="0" fontId="146" fillId="22" borderId="46" xfId="0" applyFont="1" applyFill="1" applyBorder="1" applyAlignment="1">
      <alignment horizontal="justify" vertical="center" wrapText="1"/>
    </xf>
    <xf numFmtId="0" fontId="146" fillId="22" borderId="47" xfId="0" applyFont="1" applyFill="1" applyBorder="1" applyAlignment="1">
      <alignment horizontal="justify" vertical="center" wrapText="1"/>
    </xf>
    <xf numFmtId="0" fontId="145" fillId="22" borderId="29" xfId="0" applyFont="1" applyFill="1" applyBorder="1" applyAlignment="1">
      <alignment horizontal="left" vertical="center" wrapText="1"/>
    </xf>
    <xf numFmtId="0" fontId="145" fillId="22" borderId="46" xfId="0" applyFont="1" applyFill="1" applyBorder="1" applyAlignment="1">
      <alignment horizontal="left" vertical="center" wrapText="1"/>
    </xf>
    <xf numFmtId="0" fontId="145" fillId="22" borderId="47" xfId="0" applyFont="1" applyFill="1" applyBorder="1" applyAlignment="1">
      <alignment horizontal="left" vertical="center" wrapText="1"/>
    </xf>
    <xf numFmtId="0" fontId="145" fillId="0" borderId="46" xfId="0" applyFont="1" applyBorder="1" applyAlignment="1" applyProtection="1">
      <alignment horizontal="left" vertical="center" wrapText="1"/>
      <protection locked="0"/>
    </xf>
    <xf numFmtId="0" fontId="145" fillId="0" borderId="47" xfId="0" applyFont="1" applyBorder="1" applyAlignment="1" applyProtection="1">
      <alignment horizontal="left" vertical="center" wrapText="1"/>
      <protection locked="0"/>
    </xf>
    <xf numFmtId="0" fontId="147" fillId="0" borderId="10" xfId="0" applyFont="1" applyFill="1" applyBorder="1" applyAlignment="1" applyProtection="1">
      <alignment horizontal="center"/>
    </xf>
    <xf numFmtId="173" fontId="148" fillId="22" borderId="10" xfId="0" applyNumberFormat="1" applyFont="1" applyFill="1" applyBorder="1" applyAlignment="1" applyProtection="1">
      <alignment horizontal="center" vertical="center"/>
      <protection locked="0"/>
    </xf>
    <xf numFmtId="173" fontId="143" fillId="22" borderId="10" xfId="0" applyNumberFormat="1" applyFont="1" applyFill="1" applyBorder="1" applyAlignment="1" applyProtection="1">
      <alignment horizontal="center" vertical="center"/>
      <protection locked="0"/>
    </xf>
    <xf numFmtId="173" fontId="143" fillId="23" borderId="10" xfId="0" applyNumberFormat="1" applyFont="1" applyFill="1" applyBorder="1" applyAlignment="1" applyProtection="1">
      <alignment horizontal="center" vertical="center"/>
      <protection locked="0"/>
    </xf>
    <xf numFmtId="173" fontId="144" fillId="28" borderId="10" xfId="0" applyNumberFormat="1" applyFont="1" applyFill="1" applyBorder="1" applyAlignment="1" applyProtection="1">
      <alignment horizontal="center" vertical="center"/>
      <protection locked="0"/>
    </xf>
    <xf numFmtId="3" fontId="67" fillId="23" borderId="10" xfId="0" quotePrefix="1" applyNumberFormat="1" applyFont="1" applyFill="1" applyBorder="1" applyAlignment="1" applyProtection="1">
      <alignment horizontal="center" vertical="center"/>
      <protection locked="0"/>
    </xf>
    <xf numFmtId="3" fontId="28" fillId="0" borderId="10" xfId="0" quotePrefix="1" applyNumberFormat="1" applyFont="1" applyBorder="1" applyAlignment="1" applyProtection="1">
      <alignment horizontal="center" vertical="center" wrapText="1"/>
    </xf>
    <xf numFmtId="3" fontId="28" fillId="0" borderId="10" xfId="0" applyNumberFormat="1" applyFont="1" applyBorder="1" applyAlignment="1" applyProtection="1">
      <alignment horizontal="center" vertical="center" wrapText="1"/>
    </xf>
    <xf numFmtId="1" fontId="2" fillId="28" borderId="10" xfId="0" quotePrefix="1" applyNumberFormat="1" applyFont="1" applyFill="1" applyBorder="1" applyAlignment="1" applyProtection="1">
      <alignment horizontal="center" vertical="center"/>
      <protection locked="0"/>
    </xf>
    <xf numFmtId="0" fontId="0" fillId="0" borderId="21" xfId="0" applyBorder="1" applyAlignment="1" applyProtection="1">
      <alignment horizontal="center"/>
    </xf>
    <xf numFmtId="0" fontId="149" fillId="0" borderId="29" xfId="0" applyFont="1" applyBorder="1" applyAlignment="1" applyProtection="1">
      <alignment horizontal="left" vertical="center" wrapText="1"/>
      <protection locked="0"/>
    </xf>
    <xf numFmtId="0" fontId="77" fillId="0" borderId="238" xfId="0" applyFont="1" applyFill="1" applyBorder="1" applyAlignment="1" applyProtection="1">
      <alignment horizontal="center" vertical="center" wrapText="1"/>
    </xf>
    <xf numFmtId="43" fontId="17" fillId="30" borderId="0" xfId="39" applyFont="1" applyFill="1" applyBorder="1" applyAlignment="1">
      <alignment horizontal="center" vertical="center"/>
    </xf>
    <xf numFmtId="43" fontId="33" fillId="0" borderId="0" xfId="0" applyNumberFormat="1" applyFont="1" applyAlignment="1">
      <alignment horizontal="center"/>
    </xf>
    <xf numFmtId="0" fontId="0" fillId="0" borderId="0" xfId="0" applyAlignment="1"/>
    <xf numFmtId="0" fontId="129" fillId="0" borderId="0" xfId="0" applyFont="1" applyAlignment="1">
      <alignment horizontal="center"/>
    </xf>
    <xf numFmtId="0" fontId="130" fillId="0" borderId="0" xfId="0" applyFont="1" applyAlignment="1">
      <alignment horizontal="center"/>
    </xf>
    <xf numFmtId="0" fontId="88" fillId="0" borderId="29" xfId="0" applyFont="1" applyBorder="1" applyAlignment="1" applyProtection="1">
      <alignment vertical="center" wrapText="1"/>
      <protection locked="0"/>
    </xf>
    <xf numFmtId="0" fontId="88" fillId="0" borderId="46" xfId="0" applyFont="1" applyBorder="1" applyAlignment="1" applyProtection="1">
      <alignment vertical="center" wrapText="1"/>
      <protection locked="0"/>
    </xf>
    <xf numFmtId="0" fontId="88" fillId="0" borderId="47" xfId="0" applyFont="1" applyBorder="1" applyAlignment="1" applyProtection="1">
      <alignment vertical="center" wrapText="1"/>
      <protection locked="0"/>
    </xf>
    <xf numFmtId="0" fontId="145" fillId="0" borderId="29" xfId="0" applyFont="1" applyBorder="1" applyAlignment="1" applyProtection="1">
      <alignment horizontal="center" vertical="center" wrapText="1"/>
      <protection locked="0"/>
    </xf>
    <xf numFmtId="0" fontId="145" fillId="0" borderId="46" xfId="0" applyFont="1" applyBorder="1" applyAlignment="1" applyProtection="1">
      <alignment horizontal="center" vertical="center" wrapText="1"/>
      <protection locked="0"/>
    </xf>
    <xf numFmtId="0" fontId="145" fillId="0" borderId="47" xfId="0" applyFont="1" applyBorder="1" applyAlignment="1" applyProtection="1">
      <alignment horizontal="center" vertical="center" wrapText="1"/>
      <protection locked="0"/>
    </xf>
    <xf numFmtId="0" fontId="63" fillId="0" borderId="29" xfId="0" applyFont="1" applyBorder="1" applyAlignment="1" applyProtection="1">
      <alignment horizontal="left" vertical="center" wrapText="1"/>
      <protection locked="0"/>
    </xf>
    <xf numFmtId="0" fontId="63" fillId="0" borderId="46" xfId="0" applyFont="1" applyBorder="1" applyAlignment="1" applyProtection="1">
      <alignment horizontal="left" vertical="center" wrapText="1"/>
      <protection locked="0"/>
    </xf>
    <xf numFmtId="0" fontId="63" fillId="0" borderId="47" xfId="0" applyFont="1" applyBorder="1" applyAlignment="1" applyProtection="1">
      <alignment horizontal="left" vertical="center" wrapText="1"/>
      <protection locked="0"/>
    </xf>
    <xf numFmtId="0" fontId="63" fillId="0" borderId="29" xfId="0" applyFont="1" applyBorder="1" applyAlignment="1" applyProtection="1">
      <alignment horizontal="justify" vertical="center" wrapText="1"/>
      <protection locked="0"/>
    </xf>
    <xf numFmtId="0" fontId="89" fillId="0" borderId="46" xfId="0" applyFont="1" applyBorder="1" applyAlignment="1" applyProtection="1">
      <alignment horizontal="justify" vertical="center" wrapText="1"/>
      <protection locked="0"/>
    </xf>
    <xf numFmtId="0" fontId="89" fillId="0" borderId="47" xfId="0" applyFont="1" applyBorder="1" applyAlignment="1" applyProtection="1">
      <alignment horizontal="justify" vertical="center" wrapText="1"/>
      <protection locked="0"/>
    </xf>
    <xf numFmtId="0" fontId="97" fillId="0" borderId="29" xfId="0" applyFont="1" applyFill="1" applyBorder="1" applyAlignment="1" applyProtection="1">
      <alignment vertical="center" wrapText="1"/>
      <protection locked="0"/>
    </xf>
    <xf numFmtId="0" fontId="97" fillId="0" borderId="46" xfId="0" applyFont="1" applyFill="1" applyBorder="1" applyAlignment="1" applyProtection="1">
      <alignment vertical="center" wrapText="1"/>
      <protection locked="0"/>
    </xf>
    <xf numFmtId="0" fontId="97" fillId="0" borderId="47" xfId="0" applyFont="1" applyFill="1" applyBorder="1" applyAlignment="1" applyProtection="1">
      <alignment vertical="center" wrapText="1"/>
      <protection locked="0"/>
    </xf>
    <xf numFmtId="0" fontId="152" fillId="0" borderId="29" xfId="0" applyFont="1" applyFill="1" applyBorder="1" applyAlignment="1" applyProtection="1">
      <alignment vertical="center" wrapText="1"/>
      <protection locked="0"/>
    </xf>
    <xf numFmtId="0" fontId="146" fillId="0" borderId="46" xfId="0" applyFont="1" applyFill="1" applyBorder="1" applyAlignment="1" applyProtection="1">
      <alignment vertical="center" wrapText="1"/>
      <protection locked="0"/>
    </xf>
    <xf numFmtId="0" fontId="146" fillId="0" borderId="47" xfId="0" applyFont="1" applyFill="1" applyBorder="1" applyAlignment="1" applyProtection="1">
      <alignment vertical="center" wrapText="1"/>
      <protection locked="0"/>
    </xf>
    <xf numFmtId="0" fontId="149" fillId="0" borderId="29" xfId="0" applyFont="1" applyBorder="1" applyAlignment="1" applyProtection="1">
      <alignment horizontal="left" vertical="center" wrapText="1"/>
      <protection locked="0"/>
    </xf>
    <xf numFmtId="0" fontId="145" fillId="0" borderId="46" xfId="0" applyFont="1" applyBorder="1" applyAlignment="1" applyProtection="1">
      <alignment horizontal="left" vertical="center" wrapText="1"/>
      <protection locked="0"/>
    </xf>
    <xf numFmtId="0" fontId="145" fillId="0" borderId="47" xfId="0" applyFont="1" applyBorder="1" applyAlignment="1" applyProtection="1">
      <alignment horizontal="left" vertical="center" wrapText="1"/>
      <protection locked="0"/>
    </xf>
    <xf numFmtId="0" fontId="149" fillId="0" borderId="29" xfId="0" applyFont="1" applyBorder="1" applyAlignment="1" applyProtection="1">
      <alignment horizontal="justify" vertical="center" wrapText="1"/>
      <protection locked="0"/>
    </xf>
    <xf numFmtId="0" fontId="146" fillId="0" borderId="46" xfId="0" applyFont="1" applyBorder="1" applyAlignment="1" applyProtection="1">
      <alignment horizontal="justify" vertical="center" wrapText="1"/>
      <protection locked="0"/>
    </xf>
    <xf numFmtId="0" fontId="146" fillId="0" borderId="47" xfId="0" applyFont="1" applyBorder="1" applyAlignment="1" applyProtection="1">
      <alignment horizontal="justify" vertical="center" wrapText="1"/>
      <protection locked="0"/>
    </xf>
    <xf numFmtId="0" fontId="149" fillId="0" borderId="29" xfId="0" applyNumberFormat="1" applyFont="1" applyBorder="1" applyAlignment="1" applyProtection="1">
      <alignment horizontal="left" vertical="center" wrapText="1"/>
      <protection locked="0"/>
    </xf>
    <xf numFmtId="0" fontId="145" fillId="0" borderId="46" xfId="0" applyNumberFormat="1" applyFont="1" applyBorder="1" applyAlignment="1" applyProtection="1">
      <alignment horizontal="left" vertical="center" wrapText="1"/>
      <protection locked="0"/>
    </xf>
    <xf numFmtId="0" fontId="145" fillId="0" borderId="47" xfId="0" applyNumberFormat="1" applyFont="1" applyBorder="1" applyAlignment="1" applyProtection="1">
      <alignment horizontal="left" vertical="center" wrapText="1"/>
      <protection locked="0"/>
    </xf>
    <xf numFmtId="0" fontId="152" fillId="0" borderId="29" xfId="0" applyFont="1" applyBorder="1" applyAlignment="1" applyProtection="1">
      <alignment vertical="center" wrapText="1"/>
      <protection locked="0"/>
    </xf>
    <xf numFmtId="0" fontId="146" fillId="0" borderId="46" xfId="0" applyFont="1" applyBorder="1" applyAlignment="1" applyProtection="1">
      <alignment vertical="center" wrapText="1"/>
      <protection locked="0"/>
    </xf>
    <xf numFmtId="0" fontId="146" fillId="0" borderId="47" xfId="0" applyFont="1" applyBorder="1" applyAlignment="1" applyProtection="1">
      <alignment vertical="center" wrapText="1"/>
      <protection locked="0"/>
    </xf>
    <xf numFmtId="0" fontId="63" fillId="0" borderId="29" xfId="0" applyFont="1" applyBorder="1" applyAlignment="1">
      <alignment horizontal="justify" vertical="center" wrapText="1"/>
    </xf>
    <xf numFmtId="0" fontId="63" fillId="0" borderId="46" xfId="0" applyFont="1" applyBorder="1" applyAlignment="1">
      <alignment horizontal="justify" vertical="center" wrapText="1"/>
    </xf>
    <xf numFmtId="0" fontId="63" fillId="0" borderId="47" xfId="0" applyFont="1" applyBorder="1" applyAlignment="1">
      <alignment horizontal="justify" vertical="center" wrapText="1"/>
    </xf>
    <xf numFmtId="43" fontId="88" fillId="0" borderId="29" xfId="0" applyNumberFormat="1" applyFont="1" applyBorder="1" applyAlignment="1">
      <alignment horizontal="justify" vertical="center" wrapText="1"/>
    </xf>
    <xf numFmtId="0" fontId="88" fillId="0" borderId="46" xfId="0" applyFont="1" applyBorder="1" applyAlignment="1">
      <alignment horizontal="justify" vertical="center" wrapText="1"/>
    </xf>
    <xf numFmtId="0" fontId="88" fillId="0" borderId="47" xfId="0" applyFont="1" applyBorder="1" applyAlignment="1">
      <alignment horizontal="justify" vertical="center" wrapText="1"/>
    </xf>
    <xf numFmtId="0" fontId="146" fillId="0" borderId="46" xfId="0" applyFont="1" applyBorder="1" applyAlignment="1" applyProtection="1">
      <alignment horizontal="left" vertical="center" wrapText="1"/>
      <protection locked="0"/>
    </xf>
    <xf numFmtId="0" fontId="146" fillId="0" borderId="47" xfId="0" applyFont="1" applyBorder="1" applyAlignment="1" applyProtection="1">
      <alignment horizontal="left" vertical="center" wrapText="1"/>
      <protection locked="0"/>
    </xf>
    <xf numFmtId="0" fontId="145" fillId="0" borderId="29" xfId="0" applyFont="1" applyBorder="1" applyAlignment="1" applyProtection="1">
      <alignment horizontal="left" vertical="center" wrapText="1"/>
      <protection locked="0"/>
    </xf>
    <xf numFmtId="0" fontId="146" fillId="22" borderId="29" xfId="0" applyFont="1" applyFill="1" applyBorder="1" applyAlignment="1">
      <alignment vertical="center" wrapText="1"/>
    </xf>
    <xf numFmtId="0" fontId="146" fillId="22" borderId="46" xfId="0" applyFont="1" applyFill="1" applyBorder="1" applyAlignment="1">
      <alignment vertical="center" wrapText="1"/>
    </xf>
    <xf numFmtId="0" fontId="146" fillId="22" borderId="47" xfId="0" applyFont="1" applyFill="1" applyBorder="1" applyAlignment="1">
      <alignment vertical="center" wrapText="1"/>
    </xf>
    <xf numFmtId="0" fontId="63" fillId="0" borderId="29" xfId="0" applyFont="1" applyBorder="1" applyAlignment="1">
      <alignment horizontal="left" vertical="center" wrapText="1"/>
    </xf>
    <xf numFmtId="0" fontId="63" fillId="0" borderId="46" xfId="0" applyFont="1" applyBorder="1" applyAlignment="1">
      <alignment horizontal="left" vertical="center" wrapText="1"/>
    </xf>
    <xf numFmtId="0" fontId="63" fillId="0" borderId="47" xfId="0" applyFont="1" applyBorder="1" applyAlignment="1">
      <alignment horizontal="left" vertical="center" wrapText="1"/>
    </xf>
    <xf numFmtId="0" fontId="122" fillId="0" borderId="29" xfId="0" applyFont="1" applyBorder="1" applyAlignment="1">
      <alignment horizontal="justify" vertical="center" wrapText="1"/>
    </xf>
    <xf numFmtId="0" fontId="122" fillId="0" borderId="46" xfId="0" applyFont="1" applyBorder="1" applyAlignment="1">
      <alignment horizontal="justify" vertical="center" wrapText="1"/>
    </xf>
    <xf numFmtId="0" fontId="122" fillId="0" borderId="47" xfId="0" applyFont="1" applyBorder="1" applyAlignment="1">
      <alignment horizontal="justify" vertical="center" wrapText="1"/>
    </xf>
    <xf numFmtId="0" fontId="122" fillId="0" borderId="29" xfId="0" applyFont="1" applyBorder="1" applyAlignment="1">
      <alignment horizontal="left" vertical="center" wrapText="1"/>
    </xf>
    <xf numFmtId="0" fontId="119" fillId="0" borderId="46" xfId="0" applyFont="1" applyBorder="1" applyAlignment="1">
      <alignment horizontal="left" vertical="center" wrapText="1"/>
    </xf>
    <xf numFmtId="0" fontId="119" fillId="0" borderId="47" xfId="0" applyFont="1" applyBorder="1" applyAlignment="1">
      <alignment horizontal="left" vertical="center" wrapText="1"/>
    </xf>
    <xf numFmtId="0" fontId="63" fillId="0" borderId="117" xfId="0" applyFont="1" applyBorder="1" applyAlignment="1">
      <alignment horizontal="left" vertical="center" wrapText="1"/>
    </xf>
    <xf numFmtId="0" fontId="63" fillId="0" borderId="116" xfId="0" applyFont="1" applyBorder="1" applyAlignment="1">
      <alignment horizontal="left" vertical="center" wrapText="1"/>
    </xf>
    <xf numFmtId="0" fontId="63" fillId="0" borderId="118" xfId="0" applyFont="1" applyBorder="1" applyAlignment="1">
      <alignment horizontal="left" vertical="center" wrapText="1"/>
    </xf>
    <xf numFmtId="0" fontId="63" fillId="0" borderId="67" xfId="0" applyFont="1" applyBorder="1" applyAlignment="1">
      <alignment horizontal="left" vertical="center" wrapText="1"/>
    </xf>
    <xf numFmtId="0" fontId="63" fillId="0" borderId="110" xfId="0" applyFont="1" applyBorder="1" applyAlignment="1">
      <alignment horizontal="left" vertical="center" wrapText="1"/>
    </xf>
    <xf numFmtId="0" fontId="63" fillId="0" borderId="112" xfId="0" applyFont="1" applyBorder="1" applyAlignment="1">
      <alignment horizontal="left" vertical="center" wrapText="1"/>
    </xf>
    <xf numFmtId="0" fontId="63" fillId="0" borderId="117" xfId="0" applyFont="1" applyBorder="1" applyAlignment="1">
      <alignment horizontal="justify" wrapText="1"/>
    </xf>
    <xf numFmtId="0" fontId="63" fillId="0" borderId="116" xfId="0" applyFont="1" applyBorder="1" applyAlignment="1">
      <alignment horizontal="justify" wrapText="1"/>
    </xf>
    <xf numFmtId="0" fontId="63" fillId="0" borderId="118" xfId="0" applyFont="1" applyBorder="1" applyAlignment="1">
      <alignment horizontal="justify" wrapText="1"/>
    </xf>
    <xf numFmtId="0" fontId="89" fillId="0" borderId="67" xfId="0" applyFont="1" applyBorder="1" applyAlignment="1">
      <alignment horizontal="justify" vertical="center" wrapText="1"/>
    </xf>
    <xf numFmtId="0" fontId="89" fillId="0" borderId="110" xfId="0" applyFont="1" applyBorder="1" applyAlignment="1">
      <alignment horizontal="justify" vertical="center" wrapText="1"/>
    </xf>
    <xf numFmtId="0" fontId="89" fillId="0" borderId="112" xfId="0" applyFont="1" applyBorder="1" applyAlignment="1">
      <alignment horizontal="justify" vertical="center" wrapText="1"/>
    </xf>
    <xf numFmtId="0" fontId="145" fillId="0" borderId="29" xfId="0" applyFont="1" applyBorder="1" applyAlignment="1" applyProtection="1">
      <alignment horizontal="justify" vertical="center" wrapText="1"/>
      <protection locked="0"/>
    </xf>
    <xf numFmtId="0" fontId="122" fillId="0" borderId="67" xfId="0" applyFont="1" applyBorder="1" applyAlignment="1">
      <alignment horizontal="justify" vertical="center" wrapText="1"/>
    </xf>
    <xf numFmtId="0" fontId="122" fillId="0" borderId="110" xfId="0" applyFont="1" applyBorder="1" applyAlignment="1">
      <alignment horizontal="justify" vertical="center" wrapText="1"/>
    </xf>
    <xf numFmtId="0" fontId="122" fillId="0" borderId="112" xfId="0" applyFont="1" applyBorder="1" applyAlignment="1">
      <alignment horizontal="justify" vertical="center" wrapText="1"/>
    </xf>
    <xf numFmtId="0" fontId="89" fillId="0" borderId="29" xfId="0" applyFont="1" applyBorder="1" applyAlignment="1">
      <alignment horizontal="justify" vertical="center" wrapText="1"/>
    </xf>
    <xf numFmtId="0" fontId="89" fillId="0" borderId="46" xfId="0" applyFont="1" applyBorder="1" applyAlignment="1">
      <alignment horizontal="justify" vertical="center" wrapText="1"/>
    </xf>
    <xf numFmtId="0" fontId="89" fillId="0" borderId="47" xfId="0" applyFont="1" applyBorder="1" applyAlignment="1">
      <alignment horizontal="justify" vertical="center" wrapText="1"/>
    </xf>
    <xf numFmtId="43" fontId="88" fillId="0" borderId="117" xfId="0" applyNumberFormat="1" applyFont="1" applyBorder="1" applyAlignment="1">
      <alignment horizontal="left" vertical="center" wrapText="1"/>
    </xf>
    <xf numFmtId="0" fontId="88" fillId="0" borderId="116" xfId="0" applyFont="1" applyBorder="1" applyAlignment="1">
      <alignment horizontal="left" vertical="center" wrapText="1"/>
    </xf>
    <xf numFmtId="0" fontId="88" fillId="0" borderId="118" xfId="0" applyFont="1" applyBorder="1" applyAlignment="1">
      <alignment horizontal="left" vertical="center" wrapText="1"/>
    </xf>
    <xf numFmtId="0" fontId="88" fillId="0" borderId="67" xfId="0" applyFont="1" applyBorder="1" applyAlignment="1">
      <alignment horizontal="left" vertical="center" wrapText="1"/>
    </xf>
    <xf numFmtId="0" fontId="88" fillId="0" borderId="110" xfId="0" applyFont="1" applyBorder="1" applyAlignment="1">
      <alignment horizontal="left" vertical="center" wrapText="1"/>
    </xf>
    <xf numFmtId="0" fontId="88" fillId="0" borderId="112" xfId="0" applyFont="1" applyBorder="1" applyAlignment="1">
      <alignment horizontal="left" vertical="center" wrapText="1"/>
    </xf>
    <xf numFmtId="0" fontId="0" fillId="0" borderId="0" xfId="0" applyBorder="1" applyAlignment="1">
      <alignment horizontal="center"/>
    </xf>
    <xf numFmtId="0" fontId="0" fillId="0" borderId="0" xfId="0" applyBorder="1" applyAlignment="1">
      <alignment horizontal="center" wrapText="1"/>
    </xf>
    <xf numFmtId="0" fontId="0" fillId="0" borderId="29"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86" fillId="0" borderId="0" xfId="0" applyFont="1" applyAlignment="1">
      <alignment horizontal="center"/>
    </xf>
    <xf numFmtId="0" fontId="150" fillId="22" borderId="29" xfId="0" applyFont="1" applyFill="1" applyBorder="1" applyAlignment="1">
      <alignment horizontal="center" vertical="center" wrapText="1"/>
    </xf>
    <xf numFmtId="0" fontId="150" fillId="22" borderId="46" xfId="0" applyFont="1" applyFill="1" applyBorder="1" applyAlignment="1">
      <alignment horizontal="center" vertical="center"/>
    </xf>
    <xf numFmtId="0" fontId="150" fillId="22" borderId="47" xfId="0" applyFont="1" applyFill="1" applyBorder="1" applyAlignment="1">
      <alignment horizontal="center" vertical="center"/>
    </xf>
    <xf numFmtId="0" fontId="151" fillId="22" borderId="29" xfId="0" applyFont="1" applyFill="1" applyBorder="1" applyAlignment="1">
      <alignment horizontal="center" vertical="center"/>
    </xf>
    <xf numFmtId="0" fontId="151" fillId="22" borderId="46" xfId="0" applyFont="1" applyFill="1" applyBorder="1" applyAlignment="1">
      <alignment horizontal="center" vertical="center"/>
    </xf>
    <xf numFmtId="0" fontId="151" fillId="22" borderId="47" xfId="0" applyFont="1" applyFill="1" applyBorder="1" applyAlignment="1">
      <alignment horizontal="center" vertical="center"/>
    </xf>
    <xf numFmtId="0" fontId="24" fillId="0" borderId="29"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93" fillId="22" borderId="29" xfId="0" applyFont="1" applyFill="1" applyBorder="1" applyAlignment="1">
      <alignment horizontal="center" wrapText="1"/>
    </xf>
    <xf numFmtId="0" fontId="93" fillId="22" borderId="46" xfId="0" applyFont="1" applyFill="1" applyBorder="1" applyAlignment="1">
      <alignment horizontal="center" wrapText="1"/>
    </xf>
    <xf numFmtId="0" fontId="93" fillId="22" borderId="47" xfId="0" applyFont="1" applyFill="1" applyBorder="1" applyAlignment="1">
      <alignment horizontal="center" wrapText="1"/>
    </xf>
    <xf numFmtId="0" fontId="93" fillId="22" borderId="29" xfId="0" applyFont="1" applyFill="1" applyBorder="1" applyAlignment="1">
      <alignment horizontal="center"/>
    </xf>
    <xf numFmtId="0" fontId="93" fillId="22" borderId="46" xfId="0" applyFont="1" applyFill="1" applyBorder="1" applyAlignment="1">
      <alignment horizontal="center"/>
    </xf>
    <xf numFmtId="0" fontId="93" fillId="22" borderId="47" xfId="0" applyFont="1" applyFill="1" applyBorder="1" applyAlignment="1">
      <alignment horizontal="center"/>
    </xf>
    <xf numFmtId="43" fontId="17" fillId="31" borderId="0" xfId="47" applyFont="1" applyFill="1" applyAlignment="1" applyProtection="1">
      <alignment horizontal="center" vertical="center"/>
    </xf>
    <xf numFmtId="0" fontId="87" fillId="25" borderId="29" xfId="0" applyFont="1" applyFill="1" applyBorder="1" applyAlignment="1">
      <alignment horizontal="center"/>
    </xf>
    <xf numFmtId="0" fontId="87" fillId="25" borderId="46" xfId="0" applyFont="1" applyFill="1" applyBorder="1" applyAlignment="1">
      <alignment horizontal="center"/>
    </xf>
    <xf numFmtId="0" fontId="87" fillId="25" borderId="47" xfId="0" applyFont="1" applyFill="1" applyBorder="1" applyAlignment="1">
      <alignment horizontal="center"/>
    </xf>
    <xf numFmtId="9" fontId="89" fillId="0" borderId="29" xfId="56" applyFont="1" applyBorder="1" applyAlignment="1">
      <alignment horizontal="justify" vertical="center" wrapText="1"/>
    </xf>
    <xf numFmtId="9" fontId="89" fillId="0" borderId="46" xfId="56" applyFont="1" applyBorder="1" applyAlignment="1">
      <alignment horizontal="justify" vertical="center" wrapText="1"/>
    </xf>
    <xf numFmtId="9" fontId="89" fillId="0" borderId="47" xfId="56" applyFont="1" applyBorder="1" applyAlignment="1">
      <alignment horizontal="justify" vertical="center" wrapText="1"/>
    </xf>
    <xf numFmtId="43" fontId="88" fillId="0" borderId="29" xfId="0" applyNumberFormat="1" applyFont="1" applyBorder="1" applyAlignment="1">
      <alignment horizontal="left" vertical="center" wrapText="1"/>
    </xf>
    <xf numFmtId="0" fontId="88" fillId="0" borderId="46" xfId="0" applyFont="1" applyBorder="1" applyAlignment="1">
      <alignment horizontal="left" vertical="center" wrapText="1"/>
    </xf>
    <xf numFmtId="0" fontId="88" fillId="0" borderId="47" xfId="0" applyFont="1" applyBorder="1" applyAlignment="1">
      <alignment horizontal="left" vertical="center" wrapText="1"/>
    </xf>
    <xf numFmtId="0" fontId="88" fillId="0" borderId="46" xfId="0" applyFont="1" applyBorder="1" applyAlignment="1">
      <alignment horizontal="left" vertical="center"/>
    </xf>
    <xf numFmtId="0" fontId="88" fillId="0" borderId="47" xfId="0" applyFont="1" applyBorder="1" applyAlignment="1">
      <alignment horizontal="left" vertical="center"/>
    </xf>
    <xf numFmtId="0" fontId="88" fillId="0" borderId="46" xfId="0" applyFont="1" applyBorder="1" applyAlignment="1">
      <alignment horizontal="justify" vertical="center"/>
    </xf>
    <xf numFmtId="0" fontId="88" fillId="0" borderId="47" xfId="0" applyFont="1" applyBorder="1" applyAlignment="1">
      <alignment horizontal="justify" vertical="center"/>
    </xf>
    <xf numFmtId="0" fontId="0" fillId="0" borderId="116" xfId="0" applyBorder="1" applyAlignment="1">
      <alignment horizontal="center"/>
    </xf>
    <xf numFmtId="0" fontId="0" fillId="0" borderId="116" xfId="0" applyBorder="1" applyAlignment="1">
      <alignment horizontal="center" wrapText="1"/>
    </xf>
    <xf numFmtId="0" fontId="87" fillId="24" borderId="29" xfId="0" applyFont="1" applyFill="1" applyBorder="1" applyAlignment="1">
      <alignment horizontal="center"/>
    </xf>
    <xf numFmtId="0" fontId="87" fillId="24" borderId="46" xfId="0" applyFont="1" applyFill="1" applyBorder="1" applyAlignment="1">
      <alignment horizontal="center"/>
    </xf>
    <xf numFmtId="0" fontId="87" fillId="24" borderId="47" xfId="0" applyFont="1" applyFill="1" applyBorder="1" applyAlignment="1">
      <alignment horizontal="center"/>
    </xf>
    <xf numFmtId="0" fontId="114" fillId="0" borderId="0" xfId="0" applyFont="1" applyAlignment="1" applyProtection="1">
      <alignment horizontal="right"/>
    </xf>
    <xf numFmtId="49" fontId="0" fillId="0" borderId="29" xfId="0" applyNumberFormat="1" applyBorder="1" applyAlignment="1" applyProtection="1">
      <alignment horizontal="center"/>
      <protection locked="0"/>
    </xf>
    <xf numFmtId="49" fontId="0" fillId="0" borderId="47" xfId="0" applyNumberFormat="1" applyBorder="1" applyAlignment="1" applyProtection="1">
      <alignment horizontal="center"/>
      <protection locked="0"/>
    </xf>
    <xf numFmtId="49" fontId="14" fillId="0" borderId="23" xfId="0" applyNumberFormat="1" applyFont="1" applyBorder="1" applyAlignment="1" applyProtection="1">
      <alignment horizontal="center"/>
    </xf>
    <xf numFmtId="49" fontId="14" fillId="0" borderId="10" xfId="0" applyNumberFormat="1" applyFont="1" applyBorder="1" applyAlignment="1" applyProtection="1">
      <alignment horizontal="center"/>
    </xf>
    <xf numFmtId="0" fontId="0" fillId="19" borderId="145" xfId="0" applyFill="1" applyBorder="1" applyAlignment="1" applyProtection="1">
      <alignment horizontal="center" vertical="center" textRotation="90"/>
    </xf>
    <xf numFmtId="43" fontId="14" fillId="0" borderId="146" xfId="0" applyNumberFormat="1" applyFont="1" applyBorder="1" applyAlignment="1" applyProtection="1">
      <alignment horizontal="center"/>
    </xf>
    <xf numFmtId="0" fontId="14" fillId="0" borderId="147" xfId="0" applyFont="1" applyBorder="1" applyAlignment="1" applyProtection="1">
      <alignment horizontal="center"/>
    </xf>
    <xf numFmtId="0" fontId="14" fillId="0" borderId="148" xfId="0" applyFont="1" applyBorder="1" applyAlignment="1" applyProtection="1">
      <alignment horizontal="center"/>
    </xf>
    <xf numFmtId="49" fontId="147" fillId="22" borderId="125" xfId="0" applyNumberFormat="1" applyFont="1" applyFill="1" applyBorder="1" applyAlignment="1" applyProtection="1">
      <alignment horizontal="left" vertical="center" wrapText="1"/>
      <protection locked="0"/>
    </xf>
    <xf numFmtId="49" fontId="147" fillId="22" borderId="113" xfId="0" applyNumberFormat="1" applyFont="1" applyFill="1" applyBorder="1" applyAlignment="1" applyProtection="1">
      <alignment horizontal="left" vertical="center" wrapText="1"/>
      <protection locked="0"/>
    </xf>
    <xf numFmtId="49" fontId="147" fillId="22" borderId="67" xfId="0" applyNumberFormat="1" applyFont="1" applyFill="1" applyBorder="1" applyAlignment="1" applyProtection="1">
      <alignment horizontal="left" vertical="center" wrapText="1"/>
      <protection locked="0"/>
    </xf>
    <xf numFmtId="49" fontId="147" fillId="22" borderId="132" xfId="0" applyNumberFormat="1" applyFont="1" applyFill="1" applyBorder="1" applyAlignment="1" applyProtection="1">
      <alignment horizontal="left" vertical="center" wrapText="1"/>
      <protection locked="0"/>
    </xf>
    <xf numFmtId="49" fontId="147" fillId="22" borderId="10" xfId="0" applyNumberFormat="1" applyFont="1" applyFill="1" applyBorder="1" applyAlignment="1" applyProtection="1">
      <alignment horizontal="left" vertical="center" wrapText="1"/>
      <protection locked="0"/>
    </xf>
    <xf numFmtId="49" fontId="147" fillId="22" borderId="29" xfId="0" applyNumberFormat="1" applyFont="1" applyFill="1" applyBorder="1" applyAlignment="1" applyProtection="1">
      <alignment horizontal="left" vertical="center" wrapText="1"/>
      <protection locked="0"/>
    </xf>
    <xf numFmtId="0" fontId="26" fillId="0" borderId="149" xfId="0" applyFont="1" applyBorder="1" applyAlignment="1" applyProtection="1">
      <alignment horizontal="center" wrapText="1"/>
    </xf>
    <xf numFmtId="0" fontId="26" fillId="0" borderId="150" xfId="0" applyFont="1" applyBorder="1" applyAlignment="1" applyProtection="1">
      <alignment horizontal="center" wrapText="1"/>
    </xf>
    <xf numFmtId="0" fontId="26" fillId="0" borderId="151" xfId="0" applyFont="1" applyBorder="1" applyAlignment="1" applyProtection="1">
      <alignment horizontal="center" wrapText="1"/>
    </xf>
    <xf numFmtId="49" fontId="147" fillId="22" borderId="124" xfId="0" applyNumberFormat="1" applyFont="1" applyFill="1" applyBorder="1" applyAlignment="1" applyProtection="1">
      <alignment horizontal="center" vertical="center" wrapText="1"/>
      <protection locked="0"/>
    </xf>
    <xf numFmtId="49" fontId="147" fillId="22" borderId="125" xfId="0" applyNumberFormat="1" applyFont="1" applyFill="1" applyBorder="1" applyAlignment="1" applyProtection="1">
      <alignment horizontal="center" vertical="center" wrapText="1"/>
      <protection locked="0"/>
    </xf>
    <xf numFmtId="49" fontId="147" fillId="23" borderId="132" xfId="0" applyNumberFormat="1" applyFont="1" applyFill="1" applyBorder="1" applyAlignment="1" applyProtection="1">
      <alignment horizontal="left" vertical="center" wrapText="1"/>
      <protection locked="0"/>
    </xf>
    <xf numFmtId="49" fontId="147" fillId="23" borderId="10" xfId="0" applyNumberFormat="1" applyFont="1" applyFill="1" applyBorder="1" applyAlignment="1" applyProtection="1">
      <alignment horizontal="left" vertical="center" wrapText="1"/>
      <protection locked="0"/>
    </xf>
    <xf numFmtId="49" fontId="147" fillId="23" borderId="29" xfId="0" applyNumberFormat="1" applyFont="1" applyFill="1" applyBorder="1" applyAlignment="1" applyProtection="1">
      <alignment horizontal="left" vertical="center" wrapText="1"/>
      <protection locked="0"/>
    </xf>
    <xf numFmtId="49" fontId="147" fillId="34" borderId="132" xfId="0" applyNumberFormat="1" applyFont="1" applyFill="1" applyBorder="1" applyAlignment="1" applyProtection="1">
      <alignment horizontal="left" vertical="center" wrapText="1"/>
      <protection locked="0"/>
    </xf>
    <xf numFmtId="49" fontId="147" fillId="34" borderId="10" xfId="0" applyNumberFormat="1" applyFont="1" applyFill="1" applyBorder="1" applyAlignment="1" applyProtection="1">
      <alignment horizontal="left" vertical="center" wrapText="1"/>
      <protection locked="0"/>
    </xf>
    <xf numFmtId="49" fontId="147" fillId="34" borderId="29" xfId="0" applyNumberFormat="1" applyFont="1" applyFill="1" applyBorder="1" applyAlignment="1" applyProtection="1">
      <alignment horizontal="left" vertical="center" wrapText="1"/>
      <protection locked="0"/>
    </xf>
    <xf numFmtId="0" fontId="114" fillId="0" borderId="0" xfId="0" applyFont="1" applyBorder="1" applyAlignment="1" applyProtection="1">
      <alignment horizontal="right"/>
    </xf>
    <xf numFmtId="0" fontId="114" fillId="0" borderId="144" xfId="0" applyFont="1" applyBorder="1" applyAlignment="1" applyProtection="1">
      <alignment horizontal="right"/>
    </xf>
    <xf numFmtId="49" fontId="0" fillId="0" borderId="29" xfId="0" applyNumberFormat="1" applyBorder="1" applyAlignment="1" applyProtection="1">
      <alignment horizontal="justify" wrapText="1"/>
      <protection locked="0"/>
    </xf>
    <xf numFmtId="49" fontId="0" fillId="0" borderId="46" xfId="0" applyNumberFormat="1" applyBorder="1" applyAlignment="1" applyProtection="1">
      <alignment horizontal="justify" wrapText="1"/>
      <protection locked="0"/>
    </xf>
    <xf numFmtId="49" fontId="0" fillId="0" borderId="47" xfId="0" applyNumberFormat="1" applyBorder="1" applyAlignment="1" applyProtection="1">
      <alignment horizontal="justify" wrapText="1"/>
      <protection locked="0"/>
    </xf>
    <xf numFmtId="43" fontId="61" fillId="31" borderId="0" xfId="39" applyFont="1" applyFill="1" applyAlignment="1" applyProtection="1">
      <alignment horizontal="center" vertical="center"/>
    </xf>
    <xf numFmtId="0" fontId="114" fillId="0" borderId="51" xfId="0" applyFont="1" applyBorder="1" applyAlignment="1" applyProtection="1">
      <alignment horizontal="right"/>
    </xf>
    <xf numFmtId="3" fontId="153" fillId="0" borderId="29" xfId="0" applyNumberFormat="1" applyFont="1" applyBorder="1" applyAlignment="1" applyProtection="1">
      <alignment horizontal="center"/>
      <protection locked="0"/>
    </xf>
    <xf numFmtId="3" fontId="153" fillId="0" borderId="47" xfId="0" applyNumberFormat="1" applyFont="1" applyBorder="1" applyAlignment="1" applyProtection="1">
      <alignment horizontal="center"/>
      <protection locked="0"/>
    </xf>
    <xf numFmtId="49" fontId="1" fillId="0" borderId="10" xfId="0" applyNumberFormat="1" applyFont="1" applyBorder="1" applyAlignment="1" applyProtection="1">
      <alignment horizontal="center"/>
      <protection locked="0"/>
    </xf>
    <xf numFmtId="49" fontId="0" fillId="0" borderId="46" xfId="0" applyNumberFormat="1" applyBorder="1" applyAlignment="1" applyProtection="1">
      <alignment horizontal="center"/>
      <protection locked="0"/>
    </xf>
    <xf numFmtId="15" fontId="127" fillId="0" borderId="10" xfId="58" applyNumberFormat="1" applyFont="1" applyFill="1" applyBorder="1" applyAlignment="1" applyProtection="1">
      <alignment horizontal="center"/>
      <protection locked="0"/>
    </xf>
    <xf numFmtId="15" fontId="140" fillId="0" borderId="10" xfId="58" applyNumberFormat="1" applyFill="1" applyBorder="1" applyAlignment="1" applyProtection="1">
      <alignment horizontal="center"/>
      <protection locked="0"/>
    </xf>
    <xf numFmtId="43" fontId="15" fillId="33" borderId="10" xfId="58" applyFont="1" applyFill="1" applyBorder="1" applyAlignment="1" applyProtection="1">
      <alignment horizontal="center"/>
      <protection locked="0"/>
    </xf>
    <xf numFmtId="49" fontId="147" fillId="22" borderId="47" xfId="0" applyNumberFormat="1" applyFont="1" applyFill="1" applyBorder="1" applyAlignment="1" applyProtection="1">
      <alignment horizontal="center" vertical="center" wrapText="1"/>
      <protection locked="0"/>
    </xf>
    <xf numFmtId="0" fontId="67" fillId="0" borderId="139" xfId="0" applyFont="1" applyFill="1" applyBorder="1" applyAlignment="1" applyProtection="1">
      <alignment horizontal="left" vertical="center" wrapText="1"/>
    </xf>
    <xf numFmtId="0" fontId="67" fillId="0" borderId="140" xfId="0" applyFont="1" applyFill="1" applyBorder="1" applyAlignment="1" applyProtection="1">
      <alignment horizontal="left" vertical="center" wrapText="1"/>
    </xf>
    <xf numFmtId="0" fontId="67" fillId="0" borderId="141" xfId="0" applyFont="1" applyFill="1" applyBorder="1" applyAlignment="1" applyProtection="1">
      <alignment horizontal="left" vertical="center" wrapText="1"/>
    </xf>
    <xf numFmtId="0" fontId="67" fillId="0" borderId="142" xfId="0" applyFont="1" applyFill="1" applyBorder="1" applyAlignment="1" applyProtection="1">
      <alignment horizontal="left" vertical="center" wrapText="1"/>
    </xf>
    <xf numFmtId="0" fontId="67" fillId="0" borderId="46" xfId="0" applyFont="1" applyFill="1" applyBorder="1" applyAlignment="1" applyProtection="1">
      <alignment horizontal="left" vertical="center" wrapText="1"/>
    </xf>
    <xf numFmtId="0" fontId="67" fillId="0" borderId="143" xfId="0" applyFont="1" applyFill="1" applyBorder="1" applyAlignment="1" applyProtection="1">
      <alignment horizontal="left" vertical="center" wrapText="1"/>
    </xf>
    <xf numFmtId="0" fontId="67" fillId="29" borderId="142" xfId="0" applyFont="1" applyFill="1" applyBorder="1" applyAlignment="1" applyProtection="1">
      <alignment horizontal="left" vertical="center" wrapText="1"/>
    </xf>
    <xf numFmtId="0" fontId="67" fillId="29" borderId="46" xfId="0" applyFont="1" applyFill="1" applyBorder="1" applyAlignment="1" applyProtection="1">
      <alignment horizontal="left" vertical="center" wrapText="1"/>
    </xf>
    <xf numFmtId="0" fontId="67" fillId="29" borderId="143" xfId="0" applyFont="1" applyFill="1" applyBorder="1" applyAlignment="1" applyProtection="1">
      <alignment horizontal="left" vertical="center" wrapText="1"/>
    </xf>
    <xf numFmtId="0" fontId="147" fillId="22" borderId="120" xfId="0" applyNumberFormat="1" applyFont="1" applyFill="1" applyBorder="1" applyAlignment="1" applyProtection="1">
      <alignment horizontal="center" vertical="center" wrapText="1"/>
      <protection locked="0"/>
    </xf>
    <xf numFmtId="0" fontId="0" fillId="22" borderId="29" xfId="0" applyFill="1" applyBorder="1" applyAlignment="1" applyProtection="1">
      <alignment horizontal="center"/>
    </xf>
    <xf numFmtId="0" fontId="0" fillId="22" borderId="47" xfId="0" applyFill="1" applyBorder="1" applyAlignment="1" applyProtection="1">
      <alignment horizontal="center"/>
    </xf>
    <xf numFmtId="49" fontId="14" fillId="0" borderId="25" xfId="0" applyNumberFormat="1" applyFont="1" applyBorder="1" applyAlignment="1" applyProtection="1">
      <alignment horizontal="center"/>
    </xf>
    <xf numFmtId="49" fontId="14" fillId="0" borderId="49" xfId="0" applyNumberFormat="1" applyFont="1" applyBorder="1" applyAlignment="1" applyProtection="1">
      <alignment horizontal="center"/>
    </xf>
    <xf numFmtId="0" fontId="77" fillId="0" borderId="139" xfId="0" applyFont="1" applyFill="1" applyBorder="1" applyAlignment="1" applyProtection="1">
      <alignment horizontal="center" vertical="center"/>
    </xf>
    <xf numFmtId="0" fontId="77" fillId="0" borderId="140" xfId="0" applyFont="1" applyFill="1" applyBorder="1" applyAlignment="1" applyProtection="1">
      <alignment horizontal="center" vertical="center"/>
    </xf>
    <xf numFmtId="0" fontId="77" fillId="0" borderId="141" xfId="0" applyFont="1" applyFill="1" applyBorder="1" applyAlignment="1" applyProtection="1">
      <alignment horizontal="center" vertical="center"/>
    </xf>
    <xf numFmtId="49" fontId="147" fillId="23" borderId="47" xfId="0" applyNumberFormat="1" applyFont="1" applyFill="1" applyBorder="1" applyAlignment="1" applyProtection="1">
      <alignment horizontal="center" vertical="center" wrapText="1"/>
      <protection locked="0"/>
    </xf>
    <xf numFmtId="0" fontId="0" fillId="0" borderId="134" xfId="0" applyBorder="1" applyAlignment="1" applyProtection="1">
      <alignment horizontal="center"/>
    </xf>
    <xf numFmtId="0" fontId="0" fillId="0" borderId="21" xfId="0" applyBorder="1" applyAlignment="1" applyProtection="1">
      <alignment horizontal="center"/>
    </xf>
    <xf numFmtId="0" fontId="84" fillId="0" borderId="135" xfId="0" applyFont="1" applyBorder="1" applyAlignment="1" applyProtection="1">
      <alignment horizontal="right"/>
    </xf>
    <xf numFmtId="0" fontId="123" fillId="0" borderId="135" xfId="0" applyFont="1" applyBorder="1" applyAlignment="1"/>
    <xf numFmtId="0" fontId="0" fillId="0" borderId="136" xfId="0" applyFill="1" applyBorder="1" applyAlignment="1" applyProtection="1">
      <alignment horizontal="center" vertical="center"/>
      <protection locked="0"/>
    </xf>
    <xf numFmtId="0" fontId="0" fillId="0" borderId="137" xfId="0" applyFill="1" applyBorder="1" applyAlignment="1" applyProtection="1">
      <alignment horizontal="center" vertical="center"/>
      <protection locked="0"/>
    </xf>
    <xf numFmtId="0" fontId="0" fillId="0" borderId="138" xfId="0" applyFill="1" applyBorder="1" applyAlignment="1" applyProtection="1">
      <alignment horizontal="center" vertical="center"/>
      <protection locked="0"/>
    </xf>
    <xf numFmtId="49" fontId="147" fillId="23" borderId="124" xfId="0" applyNumberFormat="1" applyFont="1" applyFill="1" applyBorder="1" applyAlignment="1" applyProtection="1">
      <alignment horizontal="center" vertical="center" wrapText="1"/>
      <protection locked="0"/>
    </xf>
    <xf numFmtId="49" fontId="147" fillId="23" borderId="125" xfId="0" applyNumberFormat="1" applyFont="1" applyFill="1" applyBorder="1" applyAlignment="1" applyProtection="1">
      <alignment horizontal="center" vertical="center" wrapText="1"/>
      <protection locked="0"/>
    </xf>
    <xf numFmtId="0" fontId="147" fillId="23" borderId="120" xfId="0" applyNumberFormat="1" applyFont="1" applyFill="1" applyBorder="1" applyAlignment="1" applyProtection="1">
      <alignment horizontal="center" vertical="center" wrapText="1"/>
      <protection locked="0"/>
    </xf>
    <xf numFmtId="9" fontId="33" fillId="0" borderId="121" xfId="56" applyFont="1" applyFill="1" applyBorder="1" applyAlignment="1" applyProtection="1">
      <alignment horizontal="center" vertical="center"/>
    </xf>
    <xf numFmtId="9" fontId="33" fillId="0" borderId="122" xfId="56" applyFont="1" applyFill="1" applyBorder="1" applyAlignment="1" applyProtection="1">
      <alignment horizontal="center" vertical="center"/>
    </xf>
    <xf numFmtId="9" fontId="33" fillId="0" borderId="123" xfId="56" applyFont="1" applyFill="1" applyBorder="1" applyAlignment="1" applyProtection="1">
      <alignment horizontal="center" vertical="center"/>
    </xf>
    <xf numFmtId="0" fontId="0" fillId="32" borderId="126" xfId="0" applyFill="1" applyBorder="1" applyAlignment="1" applyProtection="1">
      <alignment horizontal="center"/>
    </xf>
    <xf numFmtId="0" fontId="0" fillId="32" borderId="127" xfId="0" applyFill="1" applyBorder="1" applyAlignment="1" applyProtection="1">
      <alignment horizontal="center"/>
    </xf>
    <xf numFmtId="0" fontId="0" fillId="32" borderId="128" xfId="0" applyFill="1" applyBorder="1" applyAlignment="1" applyProtection="1">
      <alignment horizontal="center"/>
    </xf>
    <xf numFmtId="0" fontId="67" fillId="0" borderId="47" xfId="0" applyFont="1" applyFill="1" applyBorder="1" applyAlignment="1" applyProtection="1">
      <alignment horizontal="center" vertical="center" wrapText="1"/>
    </xf>
    <xf numFmtId="0" fontId="67" fillId="29" borderId="47" xfId="0" applyFont="1" applyFill="1" applyBorder="1" applyAlignment="1" applyProtection="1">
      <alignment horizontal="center" vertical="center" wrapText="1"/>
    </xf>
    <xf numFmtId="0" fontId="67" fillId="0" borderId="120" xfId="0" applyFont="1" applyFill="1" applyBorder="1" applyAlignment="1" applyProtection="1">
      <alignment horizontal="center" vertical="center" wrapText="1"/>
    </xf>
    <xf numFmtId="0" fontId="67" fillId="0" borderId="133" xfId="0" applyFont="1" applyFill="1" applyBorder="1" applyAlignment="1" applyProtection="1">
      <alignment horizontal="center" vertical="center" wrapText="1"/>
    </xf>
    <xf numFmtId="0" fontId="67" fillId="0" borderId="119" xfId="0" applyFont="1" applyFill="1" applyBorder="1" applyAlignment="1" applyProtection="1">
      <alignment horizontal="center" vertical="center" wrapText="1"/>
    </xf>
    <xf numFmtId="0" fontId="147" fillId="22" borderId="47" xfId="0" applyNumberFormat="1" applyFont="1" applyFill="1" applyBorder="1" applyAlignment="1" applyProtection="1">
      <alignment horizontal="center" vertical="center" wrapText="1"/>
      <protection locked="0"/>
    </xf>
    <xf numFmtId="49" fontId="147" fillId="23" borderId="119" xfId="0" applyNumberFormat="1" applyFont="1" applyFill="1" applyBorder="1" applyAlignment="1" applyProtection="1">
      <alignment horizontal="center" vertical="center" wrapText="1"/>
      <protection locked="0"/>
    </xf>
    <xf numFmtId="0" fontId="67" fillId="0" borderId="109" xfId="0" applyFont="1" applyFill="1" applyBorder="1" applyAlignment="1" applyProtection="1">
      <alignment horizontal="left" vertical="center" wrapText="1"/>
    </xf>
    <xf numFmtId="0" fontId="67" fillId="0" borderId="110" xfId="0" applyFont="1" applyFill="1" applyBorder="1" applyAlignment="1" applyProtection="1">
      <alignment horizontal="left" vertical="center" wrapText="1"/>
    </xf>
    <xf numFmtId="0" fontId="67" fillId="0" borderId="114" xfId="0" applyFont="1" applyFill="1" applyBorder="1" applyAlignment="1" applyProtection="1">
      <alignment horizontal="left" vertical="center" wrapText="1"/>
    </xf>
    <xf numFmtId="0" fontId="67" fillId="0" borderId="129" xfId="0" applyFont="1" applyFill="1" applyBorder="1" applyAlignment="1" applyProtection="1">
      <alignment horizontal="left" vertical="center" wrapText="1"/>
    </xf>
    <xf numFmtId="0" fontId="67" fillId="0" borderId="130" xfId="0" applyFont="1" applyFill="1" applyBorder="1" applyAlignment="1" applyProtection="1">
      <alignment horizontal="left" vertical="center" wrapText="1"/>
    </xf>
    <xf numFmtId="0" fontId="67" fillId="0" borderId="131" xfId="0" applyFont="1" applyFill="1" applyBorder="1" applyAlignment="1" applyProtection="1">
      <alignment horizontal="left" vertical="center" wrapText="1"/>
    </xf>
    <xf numFmtId="0" fontId="67" fillId="29" borderId="120" xfId="0" applyFont="1" applyFill="1" applyBorder="1" applyAlignment="1" applyProtection="1">
      <alignment horizontal="center" vertical="center" wrapText="1"/>
    </xf>
    <xf numFmtId="43" fontId="105" fillId="31" borderId="0" xfId="39" applyFont="1" applyFill="1" applyAlignment="1" applyProtection="1">
      <alignment horizontal="center" vertical="center"/>
    </xf>
    <xf numFmtId="43" fontId="24" fillId="24" borderId="43" xfId="58" applyFont="1" applyFill="1" applyBorder="1" applyAlignment="1" applyProtection="1">
      <alignment horizontal="center"/>
    </xf>
    <xf numFmtId="43" fontId="33" fillId="24" borderId="0" xfId="50" applyFont="1" applyFill="1" applyAlignment="1" applyProtection="1">
      <alignment horizontal="center" vertical="center" wrapText="1"/>
    </xf>
    <xf numFmtId="172" fontId="24" fillId="24" borderId="43" xfId="58" applyNumberFormat="1" applyFont="1" applyFill="1" applyBorder="1" applyAlignment="1" applyProtection="1">
      <alignment horizontal="center" vertical="center"/>
    </xf>
    <xf numFmtId="43" fontId="1" fillId="0" borderId="43" xfId="58" applyFont="1" applyBorder="1" applyAlignment="1" applyProtection="1">
      <alignment horizontal="right"/>
    </xf>
    <xf numFmtId="43" fontId="1" fillId="0" borderId="43" xfId="58" applyFont="1" applyFill="1" applyBorder="1" applyAlignment="1" applyProtection="1">
      <alignment horizontal="right"/>
    </xf>
    <xf numFmtId="43" fontId="20" fillId="0" borderId="0" xfId="50" applyFont="1" applyFill="1" applyAlignment="1" applyProtection="1">
      <alignment horizontal="right" vertical="center"/>
    </xf>
    <xf numFmtId="43" fontId="24" fillId="24" borderId="0" xfId="50" applyFont="1" applyFill="1" applyAlignment="1" applyProtection="1">
      <alignment horizontal="center" vertical="center" wrapText="1"/>
    </xf>
    <xf numFmtId="43" fontId="117" fillId="30" borderId="43" xfId="58" applyFont="1" applyFill="1" applyBorder="1" applyAlignment="1" applyProtection="1">
      <alignment horizontal="center"/>
    </xf>
    <xf numFmtId="15" fontId="24" fillId="24" borderId="43" xfId="58" applyNumberFormat="1" applyFont="1" applyFill="1" applyBorder="1" applyAlignment="1" applyProtection="1">
      <alignment horizontal="center"/>
    </xf>
    <xf numFmtId="0" fontId="0" fillId="0" borderId="43" xfId="0" applyBorder="1" applyAlignment="1"/>
    <xf numFmtId="0" fontId="118" fillId="0" borderId="153" xfId="0" applyFont="1" applyFill="1" applyBorder="1" applyAlignment="1" applyProtection="1">
      <alignment horizontal="left" wrapText="1"/>
    </xf>
    <xf numFmtId="0" fontId="118" fillId="0" borderId="154" xfId="0" applyFont="1" applyFill="1" applyBorder="1" applyAlignment="1" applyProtection="1">
      <alignment horizontal="left" wrapText="1"/>
    </xf>
    <xf numFmtId="43" fontId="14" fillId="0" borderId="0" xfId="0" applyNumberFormat="1" applyFont="1" applyAlignment="1" applyProtection="1">
      <alignment horizontal="center" wrapText="1"/>
    </xf>
    <xf numFmtId="43" fontId="28" fillId="0" borderId="0" xfId="0" applyNumberFormat="1" applyFont="1" applyAlignment="1" applyProtection="1">
      <alignment horizontal="right"/>
    </xf>
    <xf numFmtId="15" fontId="28" fillId="0" borderId="0" xfId="0" applyNumberFormat="1" applyFont="1" applyAlignment="1" applyProtection="1">
      <alignment horizontal="right"/>
    </xf>
    <xf numFmtId="43" fontId="14" fillId="0" borderId="0" xfId="0" applyNumberFormat="1" applyFont="1" applyAlignment="1" applyProtection="1">
      <alignment horizontal="center"/>
    </xf>
    <xf numFmtId="43" fontId="28" fillId="0" borderId="0" xfId="0" applyNumberFormat="1" applyFont="1" applyAlignment="1" applyProtection="1">
      <alignment horizontal="left"/>
    </xf>
    <xf numFmtId="43" fontId="15" fillId="30" borderId="0" xfId="58" applyFont="1" applyFill="1" applyBorder="1" applyAlignment="1" applyProtection="1">
      <alignment horizontal="center"/>
    </xf>
    <xf numFmtId="0" fontId="111" fillId="0" borderId="0" xfId="0" applyFont="1" applyAlignment="1" applyProtection="1">
      <alignment horizontal="center"/>
    </xf>
    <xf numFmtId="43" fontId="110" fillId="0" borderId="126" xfId="0" applyNumberFormat="1" applyFont="1" applyBorder="1" applyAlignment="1" applyProtection="1">
      <alignment horizontal="center" vertical="center" wrapText="1"/>
    </xf>
    <xf numFmtId="43" fontId="110" fillId="0" borderId="127" xfId="0" applyNumberFormat="1" applyFont="1" applyBorder="1" applyAlignment="1" applyProtection="1">
      <alignment horizontal="center" vertical="center" wrapText="1"/>
    </xf>
    <xf numFmtId="43" fontId="110" fillId="0" borderId="128" xfId="0" applyNumberFormat="1" applyFont="1" applyBorder="1" applyAlignment="1" applyProtection="1">
      <alignment horizontal="center" vertical="center" wrapText="1"/>
    </xf>
    <xf numFmtId="0" fontId="0" fillId="0" borderId="155" xfId="0" applyBorder="1" applyAlignment="1" applyProtection="1">
      <alignment horizontal="center"/>
    </xf>
    <xf numFmtId="0" fontId="0" fillId="0" borderId="65" xfId="0" applyBorder="1" applyAlignment="1" applyProtection="1">
      <alignment horizontal="center"/>
    </xf>
    <xf numFmtId="0" fontId="118" fillId="0" borderId="152" xfId="0" applyFont="1" applyFill="1" applyBorder="1" applyAlignment="1" applyProtection="1">
      <alignment horizontal="left" wrapText="1"/>
    </xf>
    <xf numFmtId="0" fontId="118" fillId="0" borderId="99" xfId="0" applyFont="1" applyFill="1" applyBorder="1" applyAlignment="1" applyProtection="1">
      <alignment horizontal="left" wrapText="1"/>
    </xf>
    <xf numFmtId="0" fontId="30" fillId="22" borderId="29" xfId="0" applyFont="1" applyFill="1" applyBorder="1" applyAlignment="1" applyProtection="1">
      <alignment horizontal="left" wrapText="1"/>
      <protection locked="0"/>
    </xf>
    <xf numFmtId="0" fontId="0" fillId="0" borderId="46" xfId="0" applyBorder="1" applyAlignment="1" applyProtection="1">
      <alignment horizontal="left" wrapText="1"/>
      <protection locked="0"/>
    </xf>
    <xf numFmtId="0" fontId="0" fillId="0" borderId="47" xfId="0" applyBorder="1" applyAlignment="1" applyProtection="1">
      <alignment horizontal="left" wrapText="1"/>
      <protection locked="0"/>
    </xf>
    <xf numFmtId="172" fontId="34" fillId="22" borderId="29" xfId="0" applyNumberFormat="1" applyFont="1" applyFill="1" applyBorder="1" applyAlignment="1" applyProtection="1">
      <alignment horizontal="justify" vertical="center" wrapText="1"/>
      <protection locked="0"/>
    </xf>
    <xf numFmtId="172" fontId="34" fillId="22" borderId="46" xfId="0" applyNumberFormat="1" applyFont="1" applyFill="1" applyBorder="1" applyAlignment="1" applyProtection="1">
      <alignment horizontal="justify" vertical="center" wrapText="1"/>
      <protection locked="0"/>
    </xf>
    <xf numFmtId="172" fontId="34" fillId="22" borderId="47" xfId="0" applyNumberFormat="1" applyFont="1" applyFill="1" applyBorder="1" applyAlignment="1" applyProtection="1">
      <alignment horizontal="justify" vertical="center" wrapText="1"/>
      <protection locked="0"/>
    </xf>
    <xf numFmtId="0" fontId="34" fillId="22" borderId="29" xfId="0" applyFont="1" applyFill="1" applyBorder="1" applyAlignment="1" applyProtection="1">
      <alignment horizontal="left" wrapText="1"/>
      <protection locked="0"/>
    </xf>
    <xf numFmtId="0" fontId="0" fillId="0" borderId="46" xfId="0" applyBorder="1"/>
    <xf numFmtId="0" fontId="0" fillId="0" borderId="47" xfId="0" applyBorder="1"/>
    <xf numFmtId="0" fontId="0" fillId="0" borderId="136" xfId="0" applyFill="1" applyBorder="1" applyAlignment="1" applyProtection="1">
      <alignment horizontal="center" vertical="center"/>
    </xf>
    <xf numFmtId="0" fontId="0" fillId="0" borderId="137" xfId="0" applyFill="1" applyBorder="1" applyAlignment="1" applyProtection="1">
      <alignment horizontal="center" vertical="center"/>
    </xf>
    <xf numFmtId="0" fontId="0" fillId="0" borderId="138" xfId="0" applyFill="1" applyBorder="1" applyAlignment="1" applyProtection="1">
      <alignment horizontal="center" vertical="center"/>
    </xf>
    <xf numFmtId="43" fontId="28" fillId="0" borderId="0" xfId="0" applyNumberFormat="1" applyFont="1" applyAlignment="1">
      <alignment horizontal="right"/>
    </xf>
    <xf numFmtId="15" fontId="28" fillId="0" borderId="0" xfId="0" applyNumberFormat="1" applyFont="1" applyAlignment="1">
      <alignment horizontal="right"/>
    </xf>
    <xf numFmtId="0" fontId="0" fillId="0" borderId="46" xfId="0" applyBorder="1" applyAlignment="1">
      <alignment horizontal="left" wrapText="1"/>
    </xf>
    <xf numFmtId="0" fontId="0" fillId="0" borderId="47" xfId="0" applyBorder="1" applyAlignment="1">
      <alignment horizontal="left" wrapText="1"/>
    </xf>
    <xf numFmtId="43" fontId="14" fillId="0" borderId="0" xfId="0" applyNumberFormat="1" applyFont="1" applyAlignment="1">
      <alignment horizontal="center"/>
    </xf>
    <xf numFmtId="0" fontId="14" fillId="0" borderId="0" xfId="0" applyFont="1" applyBorder="1" applyAlignment="1">
      <alignment horizontal="center"/>
    </xf>
    <xf numFmtId="43" fontId="28" fillId="0" borderId="0" xfId="0" applyNumberFormat="1" applyFont="1" applyAlignment="1">
      <alignment horizontal="left"/>
    </xf>
    <xf numFmtId="43" fontId="61" fillId="31" borderId="0" xfId="48" applyFont="1" applyFill="1" applyAlignment="1">
      <alignment horizontal="center" vertical="center"/>
    </xf>
    <xf numFmtId="0" fontId="111" fillId="0" borderId="0" xfId="0" applyFont="1" applyAlignment="1">
      <alignment horizontal="center"/>
    </xf>
    <xf numFmtId="172" fontId="0" fillId="0" borderId="46" xfId="0" applyNumberFormat="1" applyBorder="1" applyAlignment="1">
      <alignment horizontal="justify" vertical="center" wrapText="1"/>
    </xf>
    <xf numFmtId="172" fontId="0" fillId="0" borderId="47" xfId="0" applyNumberFormat="1" applyBorder="1" applyAlignment="1">
      <alignment horizontal="justify" vertical="center" wrapText="1"/>
    </xf>
    <xf numFmtId="0" fontId="85" fillId="0" borderId="0" xfId="0" applyFont="1" applyAlignment="1">
      <alignment horizontal="left" wrapText="1"/>
    </xf>
    <xf numFmtId="0" fontId="34" fillId="22" borderId="29" xfId="0" applyFont="1" applyFill="1" applyBorder="1" applyAlignment="1" applyProtection="1">
      <alignment horizontal="justify" vertical="top" wrapText="1"/>
      <protection locked="0"/>
    </xf>
    <xf numFmtId="0" fontId="34" fillId="22" borderId="46" xfId="0" applyFont="1" applyFill="1" applyBorder="1" applyAlignment="1" applyProtection="1">
      <alignment horizontal="justify" vertical="top" wrapText="1"/>
      <protection locked="0"/>
    </xf>
    <xf numFmtId="0" fontId="34" fillId="22" borderId="47" xfId="0" applyFont="1" applyFill="1" applyBorder="1" applyAlignment="1" applyProtection="1">
      <alignment horizontal="justify" vertical="top" wrapText="1"/>
      <protection locked="0"/>
    </xf>
    <xf numFmtId="0" fontId="154" fillId="0" borderId="116" xfId="0" applyFont="1" applyBorder="1" applyAlignment="1" applyProtection="1">
      <alignment horizontal="justify" vertical="center"/>
    </xf>
    <xf numFmtId="0" fontId="154" fillId="0" borderId="116" xfId="0" applyFont="1" applyBorder="1" applyAlignment="1" applyProtection="1">
      <alignment horizontal="left" vertical="center" wrapText="1"/>
    </xf>
    <xf numFmtId="0" fontId="155" fillId="0" borderId="10" xfId="0" applyFont="1" applyBorder="1" applyAlignment="1" applyProtection="1">
      <alignment vertical="center" wrapText="1"/>
    </xf>
    <xf numFmtId="0" fontId="155" fillId="0" borderId="29" xfId="0" applyFont="1" applyBorder="1" applyAlignment="1" applyProtection="1">
      <alignment vertical="center" wrapText="1"/>
    </xf>
    <xf numFmtId="0" fontId="155" fillId="0" borderId="46" xfId="0" applyFont="1" applyBorder="1" applyAlignment="1" applyProtection="1">
      <alignment vertical="center" wrapText="1"/>
    </xf>
    <xf numFmtId="0" fontId="155" fillId="0" borderId="47" xfId="0" applyFont="1" applyBorder="1" applyAlignment="1" applyProtection="1">
      <alignment vertical="center" wrapText="1"/>
    </xf>
    <xf numFmtId="0" fontId="0" fillId="0" borderId="46" xfId="0" applyBorder="1" applyAlignment="1">
      <alignment horizontal="justify" vertical="top" wrapText="1"/>
    </xf>
    <xf numFmtId="0" fontId="0" fillId="0" borderId="47" xfId="0" applyBorder="1" applyAlignment="1">
      <alignment horizontal="justify" vertical="top" wrapText="1"/>
    </xf>
    <xf numFmtId="9" fontId="37" fillId="32" borderId="29" xfId="56" applyFont="1" applyFill="1" applyBorder="1" applyAlignment="1" applyProtection="1">
      <alignment horizontal="center" vertical="center" wrapText="1"/>
    </xf>
    <xf numFmtId="9" fontId="37" fillId="32" borderId="47" xfId="56" applyFont="1" applyFill="1" applyBorder="1" applyAlignment="1" applyProtection="1">
      <alignment horizontal="center" vertical="center" wrapText="1"/>
    </xf>
    <xf numFmtId="9" fontId="37" fillId="35" borderId="29" xfId="56" applyFont="1" applyFill="1" applyBorder="1" applyAlignment="1" applyProtection="1">
      <alignment horizontal="center" vertical="center" wrapText="1"/>
    </xf>
    <xf numFmtId="9" fontId="37" fillId="35" borderId="47" xfId="56" applyFont="1" applyFill="1" applyBorder="1" applyAlignment="1" applyProtection="1">
      <alignment horizontal="center" vertical="center" wrapText="1"/>
    </xf>
    <xf numFmtId="0" fontId="33" fillId="0" borderId="110" xfId="0" applyFont="1" applyBorder="1" applyAlignment="1" applyProtection="1">
      <alignment horizontal="center"/>
    </xf>
    <xf numFmtId="0" fontId="34" fillId="0" borderId="10" xfId="0" applyFont="1" applyBorder="1" applyAlignment="1" applyProtection="1">
      <alignment horizontal="center" vertical="center" wrapText="1"/>
    </xf>
    <xf numFmtId="49" fontId="155" fillId="0" borderId="10" xfId="0" applyNumberFormat="1" applyFont="1" applyBorder="1" applyAlignment="1" applyProtection="1">
      <alignment vertical="center" wrapText="1"/>
    </xf>
    <xf numFmtId="9" fontId="28" fillId="0" borderId="29" xfId="56" applyFont="1" applyBorder="1" applyAlignment="1" applyProtection="1">
      <alignment horizontal="center" vertical="center" wrapText="1"/>
    </xf>
    <xf numFmtId="9" fontId="28" fillId="0" borderId="46" xfId="56" applyFont="1" applyBorder="1" applyAlignment="1" applyProtection="1">
      <alignment horizontal="center" vertical="center" wrapText="1"/>
    </xf>
    <xf numFmtId="9" fontId="28" fillId="0" borderId="47" xfId="56" applyFont="1" applyBorder="1" applyAlignment="1" applyProtection="1">
      <alignment horizontal="center" vertical="center" wrapText="1"/>
    </xf>
    <xf numFmtId="0" fontId="34" fillId="20" borderId="156" xfId="0" applyFont="1" applyFill="1" applyBorder="1" applyAlignment="1" applyProtection="1">
      <alignment horizontal="left"/>
      <protection locked="0"/>
    </xf>
    <xf numFmtId="0" fontId="34" fillId="20" borderId="0" xfId="0" applyFont="1" applyFill="1" applyBorder="1" applyAlignment="1" applyProtection="1">
      <alignment horizontal="left"/>
      <protection locked="0"/>
    </xf>
    <xf numFmtId="9" fontId="132" fillId="22" borderId="10" xfId="56" applyFont="1" applyFill="1" applyBorder="1" applyAlignment="1" applyProtection="1">
      <alignment horizontal="justify" vertical="center" wrapText="1"/>
      <protection locked="0"/>
    </xf>
    <xf numFmtId="9" fontId="34" fillId="22" borderId="10" xfId="56" applyFont="1" applyFill="1" applyBorder="1" applyAlignment="1" applyProtection="1">
      <alignment horizontal="justify" vertical="center" wrapText="1"/>
      <protection locked="0"/>
    </xf>
    <xf numFmtId="0" fontId="34" fillId="20" borderId="0" xfId="0" applyFont="1" applyFill="1" applyBorder="1" applyAlignment="1" applyProtection="1">
      <alignment horizontal="left"/>
    </xf>
    <xf numFmtId="0" fontId="34" fillId="20" borderId="0" xfId="0" applyFont="1" applyFill="1" applyAlignment="1" applyProtection="1">
      <alignment horizontal="center" vertical="center" wrapText="1"/>
    </xf>
    <xf numFmtId="0" fontId="34" fillId="20" borderId="0" xfId="0" applyFont="1" applyFill="1" applyAlignment="1" applyProtection="1">
      <alignment horizontal="left"/>
      <protection locked="0"/>
    </xf>
    <xf numFmtId="0" fontId="34" fillId="20" borderId="44" xfId="0" applyFont="1" applyFill="1" applyBorder="1" applyAlignment="1" applyProtection="1">
      <alignment horizontal="left"/>
      <protection locked="0"/>
    </xf>
    <xf numFmtId="0" fontId="34" fillId="20" borderId="116" xfId="0" applyFont="1" applyFill="1" applyBorder="1" applyAlignment="1" applyProtection="1">
      <alignment horizontal="left"/>
    </xf>
    <xf numFmtId="0" fontId="34" fillId="20" borderId="116" xfId="0" applyFont="1" applyFill="1" applyBorder="1" applyAlignment="1" applyProtection="1">
      <alignment horizontal="left" vertical="center" wrapText="1"/>
    </xf>
    <xf numFmtId="0" fontId="34" fillId="0" borderId="29" xfId="0" applyFont="1" applyBorder="1" applyAlignment="1" applyProtection="1">
      <alignment horizontal="center" vertical="center"/>
    </xf>
    <xf numFmtId="0" fontId="34" fillId="0" borderId="46" xfId="0" applyFont="1" applyBorder="1" applyAlignment="1" applyProtection="1">
      <alignment horizontal="center" vertical="center"/>
    </xf>
    <xf numFmtId="0" fontId="34" fillId="0" borderId="47" xfId="0" applyFont="1" applyBorder="1" applyAlignment="1" applyProtection="1">
      <alignment horizontal="center" vertical="center"/>
    </xf>
    <xf numFmtId="43" fontId="61" fillId="31" borderId="0" xfId="48" applyFont="1" applyFill="1" applyAlignment="1" applyProtection="1">
      <alignment horizontal="center" vertical="center"/>
    </xf>
    <xf numFmtId="43" fontId="14" fillId="0" borderId="0" xfId="0" applyNumberFormat="1" applyFont="1" applyAlignment="1" applyProtection="1">
      <alignment horizontal="justify" wrapText="1"/>
    </xf>
    <xf numFmtId="43" fontId="111" fillId="0" borderId="0" xfId="0" applyNumberFormat="1" applyFont="1" applyAlignment="1" applyProtection="1">
      <alignment horizontal="center"/>
    </xf>
    <xf numFmtId="43" fontId="33" fillId="0" borderId="0" xfId="0" applyNumberFormat="1" applyFont="1" applyAlignment="1" applyProtection="1">
      <alignment horizontal="center"/>
    </xf>
    <xf numFmtId="43" fontId="15" fillId="30" borderId="0" xfId="59" applyFont="1" applyFill="1" applyBorder="1" applyAlignment="1" applyProtection="1">
      <alignment horizontal="center"/>
    </xf>
    <xf numFmtId="9" fontId="2" fillId="0" borderId="189" xfId="56" applyNumberFormat="1" applyFont="1" applyFill="1" applyBorder="1" applyAlignment="1" applyProtection="1">
      <alignment horizontal="left" vertical="center" wrapText="1"/>
    </xf>
    <xf numFmtId="0" fontId="2" fillId="0" borderId="178" xfId="56" applyNumberFormat="1" applyFont="1" applyFill="1" applyBorder="1" applyAlignment="1" applyProtection="1">
      <alignment horizontal="left" vertical="center" wrapText="1"/>
    </xf>
    <xf numFmtId="0" fontId="2" fillId="0" borderId="190" xfId="56" applyNumberFormat="1" applyFont="1" applyFill="1" applyBorder="1" applyAlignment="1" applyProtection="1">
      <alignment horizontal="left" vertical="center" wrapText="1"/>
    </xf>
    <xf numFmtId="0" fontId="60" fillId="22" borderId="204" xfId="0" applyFont="1" applyFill="1" applyBorder="1" applyAlignment="1" applyProtection="1">
      <alignment horizontal="center" vertical="center"/>
    </xf>
    <xf numFmtId="0" fontId="60" fillId="22" borderId="205" xfId="0" applyFont="1" applyFill="1" applyBorder="1" applyAlignment="1" applyProtection="1">
      <alignment horizontal="center" vertical="center"/>
    </xf>
    <xf numFmtId="0" fontId="60" fillId="22" borderId="206" xfId="0" applyFont="1" applyFill="1" applyBorder="1" applyAlignment="1" applyProtection="1">
      <alignment horizontal="center" vertical="center"/>
    </xf>
    <xf numFmtId="0" fontId="80" fillId="0" borderId="207" xfId="0" applyNumberFormat="1" applyFont="1" applyFill="1" applyBorder="1" applyAlignment="1" applyProtection="1">
      <alignment horizontal="left" vertical="center" wrapText="1"/>
    </xf>
    <xf numFmtId="0" fontId="80" fillId="0" borderId="208" xfId="0" applyNumberFormat="1" applyFont="1" applyFill="1" applyBorder="1" applyAlignment="1" applyProtection="1">
      <alignment horizontal="left" vertical="center" wrapText="1"/>
    </xf>
    <xf numFmtId="0" fontId="80" fillId="0" borderId="209" xfId="0" applyNumberFormat="1" applyFont="1" applyFill="1" applyBorder="1" applyAlignment="1" applyProtection="1">
      <alignment horizontal="left" vertical="center" wrapText="1"/>
    </xf>
    <xf numFmtId="0" fontId="2" fillId="22" borderId="157" xfId="0" applyFont="1" applyFill="1" applyBorder="1" applyAlignment="1" applyProtection="1">
      <alignment horizontal="center" vertical="top" wrapText="1"/>
      <protection locked="0"/>
    </xf>
    <xf numFmtId="0" fontId="2" fillId="22" borderId="158" xfId="0" applyFont="1" applyFill="1" applyBorder="1" applyAlignment="1" applyProtection="1">
      <alignment horizontal="center" vertical="top" wrapText="1"/>
      <protection locked="0"/>
    </xf>
    <xf numFmtId="0" fontId="2" fillId="22" borderId="159" xfId="0" applyFont="1" applyFill="1" applyBorder="1" applyAlignment="1" applyProtection="1">
      <alignment horizontal="center" vertical="top" wrapText="1"/>
      <protection locked="0"/>
    </xf>
    <xf numFmtId="0" fontId="2" fillId="22" borderId="160" xfId="0" applyFont="1" applyFill="1" applyBorder="1" applyAlignment="1" applyProtection="1">
      <alignment horizontal="center" vertical="top" wrapText="1"/>
      <protection locked="0"/>
    </xf>
    <xf numFmtId="0" fontId="2" fillId="22" borderId="161" xfId="0" applyFont="1" applyFill="1" applyBorder="1" applyAlignment="1" applyProtection="1">
      <alignment horizontal="center" vertical="top" wrapText="1"/>
      <protection locked="0"/>
    </xf>
    <xf numFmtId="0" fontId="2" fillId="22" borderId="162" xfId="0" applyFont="1" applyFill="1" applyBorder="1" applyAlignment="1" applyProtection="1">
      <alignment horizontal="center" vertical="top" wrapText="1"/>
      <protection locked="0"/>
    </xf>
    <xf numFmtId="0" fontId="125" fillId="24" borderId="195" xfId="0" applyFont="1" applyFill="1" applyBorder="1" applyAlignment="1" applyProtection="1">
      <alignment horizontal="center" vertical="center"/>
    </xf>
    <xf numFmtId="0" fontId="125" fillId="24" borderId="196" xfId="0" applyFont="1" applyFill="1" applyBorder="1" applyAlignment="1" applyProtection="1">
      <alignment horizontal="center" vertical="center"/>
    </xf>
    <xf numFmtId="0" fontId="0" fillId="0" borderId="196" xfId="0" applyBorder="1" applyAlignment="1">
      <alignment horizontal="center" vertical="center"/>
    </xf>
    <xf numFmtId="0" fontId="125" fillId="24" borderId="197" xfId="0" applyFont="1" applyFill="1" applyBorder="1" applyAlignment="1" applyProtection="1">
      <alignment horizontal="center" vertical="center"/>
    </xf>
    <xf numFmtId="0" fontId="125" fillId="24" borderId="198" xfId="0" applyFont="1" applyFill="1" applyBorder="1" applyAlignment="1" applyProtection="1">
      <alignment horizontal="center" vertical="center"/>
    </xf>
    <xf numFmtId="0" fontId="125" fillId="24" borderId="199" xfId="0" applyFont="1" applyFill="1" applyBorder="1" applyAlignment="1" applyProtection="1">
      <alignment horizontal="center" vertical="center"/>
    </xf>
    <xf numFmtId="0" fontId="80" fillId="0" borderId="184" xfId="0" applyNumberFormat="1" applyFont="1" applyFill="1" applyBorder="1" applyAlignment="1" applyProtection="1">
      <alignment horizontal="left" vertical="top" wrapText="1"/>
    </xf>
    <xf numFmtId="0" fontId="80" fillId="0" borderId="194" xfId="0" applyNumberFormat="1" applyFont="1" applyFill="1" applyBorder="1" applyAlignment="1" applyProtection="1">
      <alignment horizontal="left" vertical="top" wrapText="1"/>
    </xf>
    <xf numFmtId="0" fontId="80" fillId="0" borderId="200" xfId="0" applyNumberFormat="1" applyFont="1" applyFill="1" applyBorder="1" applyAlignment="1" applyProtection="1">
      <alignment horizontal="left" vertical="top" wrapText="1"/>
    </xf>
    <xf numFmtId="0" fontId="80" fillId="0" borderId="201" xfId="0" applyNumberFormat="1" applyFont="1" applyFill="1" applyBorder="1" applyAlignment="1" applyProtection="1">
      <alignment horizontal="left" vertical="top" wrapText="1"/>
    </xf>
    <xf numFmtId="0" fontId="2" fillId="0" borderId="189" xfId="56" applyNumberFormat="1" applyFont="1" applyFill="1" applyBorder="1" applyAlignment="1" applyProtection="1">
      <alignment horizontal="left" vertical="center" wrapText="1"/>
    </xf>
    <xf numFmtId="0" fontId="80" fillId="0" borderId="202" xfId="0" applyNumberFormat="1" applyFont="1" applyFill="1" applyBorder="1" applyAlignment="1" applyProtection="1">
      <alignment horizontal="left" vertical="top" wrapText="1"/>
    </xf>
    <xf numFmtId="0" fontId="80" fillId="0" borderId="203" xfId="0" applyNumberFormat="1" applyFont="1" applyFill="1" applyBorder="1" applyAlignment="1" applyProtection="1">
      <alignment horizontal="left" vertical="top" wrapText="1"/>
    </xf>
    <xf numFmtId="0" fontId="2" fillId="24" borderId="172" xfId="0" applyFont="1" applyFill="1" applyBorder="1" applyAlignment="1" applyProtection="1">
      <alignment horizontal="center" vertical="top" wrapText="1"/>
      <protection locked="0"/>
    </xf>
    <xf numFmtId="0" fontId="2" fillId="24" borderId="173" xfId="0" applyFont="1" applyFill="1" applyBorder="1" applyAlignment="1" applyProtection="1">
      <alignment horizontal="center" vertical="top" wrapText="1"/>
      <protection locked="0"/>
    </xf>
    <xf numFmtId="0" fontId="2" fillId="24" borderId="174" xfId="0" applyFont="1" applyFill="1" applyBorder="1" applyAlignment="1" applyProtection="1">
      <alignment horizontal="center" vertical="top" wrapText="1"/>
      <protection locked="0"/>
    </xf>
    <xf numFmtId="0" fontId="2" fillId="22" borderId="191" xfId="0" applyFont="1" applyFill="1" applyBorder="1" applyAlignment="1" applyProtection="1">
      <alignment horizontal="center" vertical="top" wrapText="1"/>
      <protection locked="0"/>
    </xf>
    <xf numFmtId="0" fontId="2" fillId="22" borderId="192" xfId="0" applyFont="1" applyFill="1" applyBorder="1" applyAlignment="1" applyProtection="1">
      <alignment horizontal="center" vertical="top" wrapText="1"/>
      <protection locked="0"/>
    </xf>
    <xf numFmtId="0" fontId="2" fillId="22" borderId="193" xfId="0" applyFont="1" applyFill="1" applyBorder="1" applyAlignment="1" applyProtection="1">
      <alignment horizontal="center" vertical="top" wrapText="1"/>
      <protection locked="0"/>
    </xf>
    <xf numFmtId="0" fontId="79" fillId="19" borderId="12" xfId="0" applyFont="1" applyFill="1" applyBorder="1" applyAlignment="1" applyProtection="1">
      <alignment horizontal="center" vertical="center"/>
    </xf>
    <xf numFmtId="0" fontId="78" fillId="0" borderId="0" xfId="0" applyFont="1" applyFill="1" applyBorder="1" applyAlignment="1" applyProtection="1">
      <alignment horizontal="center"/>
    </xf>
    <xf numFmtId="0" fontId="78" fillId="0" borderId="176" xfId="0" applyFont="1" applyFill="1" applyBorder="1" applyAlignment="1" applyProtection="1">
      <alignment horizontal="center"/>
    </xf>
    <xf numFmtId="0" fontId="80" fillId="0" borderId="185" xfId="0" applyNumberFormat="1" applyFont="1" applyFill="1" applyBorder="1" applyAlignment="1" applyProtection="1">
      <alignment horizontal="left" vertical="top" wrapText="1"/>
    </xf>
    <xf numFmtId="0" fontId="111" fillId="0" borderId="0" xfId="0" applyFont="1" applyBorder="1" applyAlignment="1" applyProtection="1">
      <alignment horizontal="center"/>
    </xf>
    <xf numFmtId="49" fontId="2" fillId="25" borderId="186" xfId="0" applyNumberFormat="1" applyFont="1" applyFill="1" applyBorder="1" applyAlignment="1" applyProtection="1">
      <alignment horizontal="center" vertical="center"/>
      <protection locked="0"/>
    </xf>
    <xf numFmtId="49" fontId="2" fillId="25" borderId="187" xfId="0" applyNumberFormat="1" applyFont="1" applyFill="1" applyBorder="1" applyAlignment="1" applyProtection="1">
      <alignment horizontal="center" vertical="center"/>
      <protection locked="0"/>
    </xf>
    <xf numFmtId="49" fontId="2" fillId="25" borderId="188" xfId="0" applyNumberFormat="1" applyFont="1" applyFill="1" applyBorder="1" applyAlignment="1" applyProtection="1">
      <alignment horizontal="center" vertical="center"/>
      <protection locked="0"/>
    </xf>
    <xf numFmtId="0" fontId="60" fillId="25" borderId="163" xfId="0" applyFont="1" applyFill="1" applyBorder="1" applyAlignment="1" applyProtection="1">
      <alignment horizontal="center" vertical="center"/>
    </xf>
    <xf numFmtId="0" fontId="60" fillId="25" borderId="164" xfId="0" applyFont="1" applyFill="1" applyBorder="1" applyAlignment="1" applyProtection="1">
      <alignment horizontal="center" vertical="center"/>
    </xf>
    <xf numFmtId="0" fontId="60" fillId="25" borderId="165" xfId="0" applyFont="1" applyFill="1" applyBorder="1" applyAlignment="1" applyProtection="1">
      <alignment horizontal="center" vertical="center"/>
    </xf>
    <xf numFmtId="0" fontId="2" fillId="24" borderId="166" xfId="0" applyFont="1" applyFill="1" applyBorder="1" applyAlignment="1" applyProtection="1">
      <alignment horizontal="center" vertical="top" wrapText="1"/>
      <protection locked="0"/>
    </xf>
    <xf numFmtId="0" fontId="2" fillId="24" borderId="167" xfId="0" applyFont="1" applyFill="1" applyBorder="1" applyAlignment="1" applyProtection="1">
      <alignment horizontal="center" vertical="top" wrapText="1"/>
      <protection locked="0"/>
    </xf>
    <xf numFmtId="0" fontId="2" fillId="24" borderId="168" xfId="0" applyFont="1" applyFill="1" applyBorder="1" applyAlignment="1" applyProtection="1">
      <alignment horizontal="center" vertical="top" wrapText="1"/>
      <protection locked="0"/>
    </xf>
    <xf numFmtId="0" fontId="2" fillId="24" borderId="169" xfId="0" applyFont="1" applyFill="1" applyBorder="1" applyAlignment="1" applyProtection="1">
      <alignment horizontal="center" vertical="top" wrapText="1"/>
      <protection locked="0"/>
    </xf>
    <xf numFmtId="0" fontId="2" fillId="24" borderId="170" xfId="0" applyFont="1" applyFill="1" applyBorder="1" applyAlignment="1" applyProtection="1">
      <alignment horizontal="center" vertical="top" wrapText="1"/>
      <protection locked="0"/>
    </xf>
    <xf numFmtId="0" fontId="2" fillId="24" borderId="171" xfId="0" applyFont="1" applyFill="1" applyBorder="1" applyAlignment="1" applyProtection="1">
      <alignment horizontal="center" vertical="top" wrapText="1"/>
      <protection locked="0"/>
    </xf>
    <xf numFmtId="0" fontId="78" fillId="0" borderId="175" xfId="0" applyFont="1" applyFill="1" applyBorder="1" applyAlignment="1" applyProtection="1">
      <alignment horizontal="center"/>
    </xf>
    <xf numFmtId="49" fontId="2" fillId="25" borderId="177" xfId="0" applyNumberFormat="1" applyFont="1" applyFill="1" applyBorder="1" applyAlignment="1" applyProtection="1">
      <alignment horizontal="center" vertical="center"/>
      <protection locked="0"/>
    </xf>
    <xf numFmtId="49" fontId="2" fillId="25" borderId="178" xfId="0" applyNumberFormat="1" applyFont="1" applyFill="1" applyBorder="1" applyAlignment="1" applyProtection="1">
      <alignment horizontal="center" vertical="center"/>
      <protection locked="0"/>
    </xf>
    <xf numFmtId="49" fontId="2" fillId="25" borderId="179" xfId="0" applyNumberFormat="1" applyFont="1" applyFill="1" applyBorder="1" applyAlignment="1" applyProtection="1">
      <alignment horizontal="center" vertical="center"/>
      <protection locked="0"/>
    </xf>
    <xf numFmtId="49" fontId="2" fillId="25" borderId="180" xfId="0" applyNumberFormat="1" applyFont="1" applyFill="1" applyBorder="1" applyAlignment="1" applyProtection="1">
      <alignment horizontal="center" vertical="center"/>
      <protection locked="0"/>
    </xf>
    <xf numFmtId="49" fontId="2" fillId="25" borderId="14" xfId="0" applyNumberFormat="1" applyFont="1" applyFill="1" applyBorder="1" applyAlignment="1" applyProtection="1">
      <alignment horizontal="center" vertical="center"/>
      <protection locked="0"/>
    </xf>
    <xf numFmtId="49" fontId="2" fillId="25" borderId="181" xfId="0" applyNumberFormat="1" applyFont="1" applyFill="1" applyBorder="1" applyAlignment="1" applyProtection="1">
      <alignment horizontal="center" vertical="center"/>
      <protection locked="0"/>
    </xf>
    <xf numFmtId="0" fontId="80" fillId="0" borderId="182" xfId="0" applyNumberFormat="1" applyFont="1" applyFill="1" applyBorder="1" applyAlignment="1" applyProtection="1">
      <alignment horizontal="left" vertical="top" wrapText="1"/>
    </xf>
    <xf numFmtId="0" fontId="80" fillId="0" borderId="183" xfId="0" applyNumberFormat="1" applyFont="1" applyFill="1" applyBorder="1" applyAlignment="1" applyProtection="1">
      <alignment horizontal="left" vertical="top" wrapText="1"/>
    </xf>
    <xf numFmtId="0" fontId="21" fillId="0" borderId="216" xfId="0" applyFont="1" applyBorder="1" applyAlignment="1" applyProtection="1">
      <alignment horizontal="left"/>
      <protection locked="0"/>
    </xf>
    <xf numFmtId="0" fontId="21" fillId="0" borderId="217" xfId="0" applyFont="1" applyBorder="1" applyAlignment="1" applyProtection="1">
      <alignment horizontal="left"/>
      <protection locked="0"/>
    </xf>
    <xf numFmtId="0" fontId="21" fillId="0" borderId="229" xfId="0" applyFont="1" applyBorder="1" applyAlignment="1" applyProtection="1">
      <alignment horizontal="left"/>
      <protection locked="0"/>
    </xf>
    <xf numFmtId="0" fontId="21" fillId="0" borderId="237" xfId="0" applyFont="1" applyBorder="1" applyAlignment="1" applyProtection="1">
      <alignment horizontal="left"/>
      <protection locked="0"/>
    </xf>
    <xf numFmtId="0" fontId="21" fillId="0" borderId="39" xfId="0" applyFont="1" applyBorder="1" applyAlignment="1" applyProtection="1">
      <alignment horizontal="left"/>
      <protection locked="0"/>
    </xf>
    <xf numFmtId="0" fontId="21" fillId="0" borderId="236" xfId="0" applyFont="1" applyBorder="1" applyAlignment="1" applyProtection="1">
      <alignment horizontal="left"/>
      <protection locked="0"/>
    </xf>
    <xf numFmtId="0" fontId="77" fillId="21" borderId="13" xfId="53" applyNumberFormat="1" applyFont="1" applyFill="1" applyBorder="1" applyAlignment="1">
      <alignment horizontal="center" vertical="center" wrapText="1"/>
    </xf>
    <xf numFmtId="0" fontId="77" fillId="21" borderId="210" xfId="53" applyNumberFormat="1" applyFont="1" applyFill="1" applyBorder="1" applyAlignment="1">
      <alignment horizontal="center" vertical="center" wrapText="1"/>
    </xf>
    <xf numFmtId="0" fontId="21" fillId="0" borderId="216" xfId="0" applyFont="1" applyFill="1" applyBorder="1" applyAlignment="1" applyProtection="1">
      <alignment horizontal="left"/>
      <protection locked="0"/>
    </xf>
    <xf numFmtId="0" fontId="21" fillId="0" borderId="217" xfId="0" applyFont="1" applyFill="1" applyBorder="1" applyAlignment="1" applyProtection="1">
      <alignment horizontal="left"/>
      <protection locked="0"/>
    </xf>
    <xf numFmtId="0" fontId="21" fillId="0" borderId="229" xfId="0" applyFont="1" applyFill="1" applyBorder="1" applyAlignment="1" applyProtection="1">
      <alignment horizontal="left"/>
      <protection locked="0"/>
    </xf>
    <xf numFmtId="0" fontId="21" fillId="0" borderId="237" xfId="0" applyFont="1" applyFill="1" applyBorder="1" applyAlignment="1" applyProtection="1">
      <alignment horizontal="left"/>
      <protection locked="0"/>
    </xf>
    <xf numFmtId="43" fontId="15" fillId="30" borderId="0" xfId="60" applyFont="1" applyFill="1" applyBorder="1" applyAlignment="1" applyProtection="1">
      <alignment horizontal="center"/>
      <protection locked="0"/>
    </xf>
    <xf numFmtId="0" fontId="21" fillId="0" borderId="39" xfId="0" applyFont="1" applyFill="1" applyBorder="1" applyAlignment="1" applyProtection="1">
      <alignment horizontal="left"/>
      <protection locked="0"/>
    </xf>
    <xf numFmtId="0" fontId="21" fillId="0" borderId="236" xfId="0" applyFont="1" applyFill="1" applyBorder="1" applyAlignment="1" applyProtection="1">
      <alignment horizontal="left"/>
      <protection locked="0"/>
    </xf>
    <xf numFmtId="0" fontId="21" fillId="0" borderId="215" xfId="0" applyFont="1" applyBorder="1" applyAlignment="1" applyProtection="1">
      <alignment horizontal="left"/>
      <protection locked="0"/>
    </xf>
    <xf numFmtId="0" fontId="21" fillId="0" borderId="234" xfId="0" applyFont="1" applyFill="1" applyBorder="1" applyAlignment="1" applyProtection="1">
      <alignment horizontal="left"/>
      <protection locked="0"/>
    </xf>
    <xf numFmtId="0" fontId="21" fillId="0" borderId="178" xfId="0" applyFont="1" applyFill="1" applyBorder="1" applyAlignment="1" applyProtection="1">
      <alignment horizontal="left"/>
      <protection locked="0"/>
    </xf>
    <xf numFmtId="0" fontId="21" fillId="0" borderId="211" xfId="0" applyFont="1" applyFill="1" applyBorder="1" applyAlignment="1" applyProtection="1">
      <alignment horizontal="left"/>
      <protection locked="0"/>
    </xf>
    <xf numFmtId="0" fontId="98" fillId="21" borderId="224" xfId="0" applyFont="1" applyFill="1" applyBorder="1" applyAlignment="1">
      <alignment horizontal="center" vertical="center" textRotation="90"/>
    </xf>
    <xf numFmtId="0" fontId="0" fillId="21" borderId="96" xfId="0" applyFill="1" applyBorder="1" applyAlignment="1">
      <alignment horizontal="center" vertical="center" textRotation="90"/>
    </xf>
    <xf numFmtId="0" fontId="0" fillId="21" borderId="113" xfId="0" applyFill="1" applyBorder="1" applyAlignment="1">
      <alignment horizontal="center" vertical="center" textRotation="90"/>
    </xf>
    <xf numFmtId="0" fontId="21" fillId="0" borderId="178" xfId="0" applyFont="1" applyFill="1" applyBorder="1" applyAlignment="1" applyProtection="1">
      <alignment horizontal="left" vertical="center" wrapText="1"/>
      <protection locked="0"/>
    </xf>
    <xf numFmtId="0" fontId="21" fillId="0" borderId="211" xfId="0" applyFont="1" applyFill="1" applyBorder="1" applyAlignment="1" applyProtection="1">
      <alignment horizontal="left" vertical="center" wrapText="1"/>
      <protection locked="0"/>
    </xf>
    <xf numFmtId="0" fontId="21" fillId="0" borderId="214" xfId="0" applyFont="1" applyFill="1" applyBorder="1" applyAlignment="1" applyProtection="1">
      <alignment horizontal="left"/>
      <protection locked="0"/>
    </xf>
    <xf numFmtId="0" fontId="21" fillId="0" borderId="215" xfId="0" applyFont="1" applyFill="1" applyBorder="1" applyAlignment="1" applyProtection="1">
      <alignment horizontal="left"/>
      <protection locked="0"/>
    </xf>
    <xf numFmtId="0" fontId="77" fillId="21" borderId="225" xfId="53" applyNumberFormat="1" applyFont="1" applyFill="1" applyBorder="1" applyAlignment="1">
      <alignment horizontal="center" vertical="center" wrapText="1"/>
    </xf>
    <xf numFmtId="0" fontId="77" fillId="21" borderId="226" xfId="53" applyNumberFormat="1" applyFont="1" applyFill="1" applyBorder="1" applyAlignment="1">
      <alignment horizontal="center" vertical="center" wrapText="1"/>
    </xf>
    <xf numFmtId="0" fontId="77" fillId="21" borderId="227" xfId="53" applyNumberFormat="1" applyFont="1" applyFill="1" applyBorder="1" applyAlignment="1">
      <alignment horizontal="center" vertical="center" wrapText="1"/>
    </xf>
    <xf numFmtId="0" fontId="0" fillId="22" borderId="117" xfId="0" applyFill="1" applyBorder="1" applyAlignment="1" applyProtection="1">
      <alignment horizontal="center"/>
      <protection locked="0"/>
    </xf>
    <xf numFmtId="0" fontId="0" fillId="22" borderId="116" xfId="0" applyFill="1" applyBorder="1" applyAlignment="1" applyProtection="1">
      <alignment horizontal="center"/>
      <protection locked="0"/>
    </xf>
    <xf numFmtId="0" fontId="0" fillId="22" borderId="118" xfId="0" applyFill="1" applyBorder="1" applyAlignment="1" applyProtection="1">
      <alignment horizontal="center"/>
      <protection locked="0"/>
    </xf>
    <xf numFmtId="0" fontId="0" fillId="22" borderId="67" xfId="0" applyFill="1" applyBorder="1" applyAlignment="1" applyProtection="1">
      <alignment horizontal="center"/>
      <protection locked="0"/>
    </xf>
    <xf numFmtId="0" fontId="0" fillId="22" borderId="110" xfId="0" applyFill="1" applyBorder="1" applyAlignment="1" applyProtection="1">
      <alignment horizontal="center"/>
      <protection locked="0"/>
    </xf>
    <xf numFmtId="0" fontId="0" fillId="22" borderId="112" xfId="0" applyFill="1" applyBorder="1" applyAlignment="1" applyProtection="1">
      <alignment horizontal="center"/>
      <protection locked="0"/>
    </xf>
    <xf numFmtId="0" fontId="21" fillId="0" borderId="218" xfId="0" applyFont="1" applyFill="1" applyBorder="1" applyAlignment="1" applyProtection="1">
      <alignment horizontal="left" vertical="top" wrapText="1"/>
      <protection locked="0"/>
    </xf>
    <xf numFmtId="0" fontId="21" fillId="0" borderId="219" xfId="0" applyFont="1" applyFill="1" applyBorder="1" applyAlignment="1" applyProtection="1">
      <alignment horizontal="left" vertical="top" wrapText="1"/>
      <protection locked="0"/>
    </xf>
    <xf numFmtId="0" fontId="21" fillId="0" borderId="220" xfId="0" applyFont="1" applyFill="1" applyBorder="1" applyAlignment="1" applyProtection="1">
      <alignment horizontal="left" vertical="top" wrapText="1"/>
      <protection locked="0"/>
    </xf>
    <xf numFmtId="0" fontId="21" fillId="0" borderId="221" xfId="0" applyFont="1" applyFill="1" applyBorder="1" applyAlignment="1" applyProtection="1">
      <alignment horizontal="left" vertical="top" wrapText="1"/>
      <protection locked="0"/>
    </xf>
    <xf numFmtId="0" fontId="21" fillId="0" borderId="187" xfId="0" applyFont="1" applyFill="1" applyBorder="1" applyAlignment="1" applyProtection="1">
      <alignment horizontal="left" vertical="top" wrapText="1"/>
      <protection locked="0"/>
    </xf>
    <xf numFmtId="0" fontId="21" fillId="0" borderId="222" xfId="0" applyFont="1" applyFill="1" applyBorder="1" applyAlignment="1" applyProtection="1">
      <alignment horizontal="left" vertical="top" wrapText="1"/>
      <protection locked="0"/>
    </xf>
    <xf numFmtId="0" fontId="77" fillId="21" borderId="223" xfId="53" applyNumberFormat="1" applyFont="1" applyFill="1" applyBorder="1" applyAlignment="1">
      <alignment horizontal="center" vertical="center" wrapText="1"/>
    </xf>
    <xf numFmtId="0" fontId="33" fillId="0" borderId="0" xfId="0" applyFont="1" applyAlignment="1">
      <alignment horizontal="center"/>
    </xf>
    <xf numFmtId="0" fontId="21" fillId="0" borderId="228" xfId="0" applyFont="1" applyFill="1" applyBorder="1" applyAlignment="1" applyProtection="1">
      <alignment horizontal="left"/>
      <protection locked="0"/>
    </xf>
    <xf numFmtId="0" fontId="21" fillId="0" borderId="230" xfId="0" applyFont="1" applyFill="1" applyBorder="1" applyAlignment="1" applyProtection="1">
      <alignment horizontal="left" vertical="top" wrapText="1"/>
      <protection locked="0"/>
    </xf>
    <xf numFmtId="0" fontId="21" fillId="0" borderId="231" xfId="0" applyFont="1" applyFill="1" applyBorder="1" applyAlignment="1" applyProtection="1">
      <alignment horizontal="left" vertical="top" wrapText="1"/>
      <protection locked="0"/>
    </xf>
    <xf numFmtId="0" fontId="21" fillId="0" borderId="232" xfId="0" applyFont="1" applyFill="1" applyBorder="1" applyAlignment="1" applyProtection="1">
      <alignment horizontal="left" vertical="top" wrapText="1"/>
      <protection locked="0"/>
    </xf>
    <xf numFmtId="0" fontId="21" fillId="0" borderId="233" xfId="0" applyFont="1" applyFill="1" applyBorder="1" applyAlignment="1" applyProtection="1">
      <alignment horizontal="left" vertical="top" wrapText="1"/>
      <protection locked="0"/>
    </xf>
    <xf numFmtId="0" fontId="21" fillId="0" borderId="235" xfId="0" applyFont="1" applyFill="1" applyBorder="1" applyAlignment="1" applyProtection="1">
      <alignment horizontal="left"/>
      <protection locked="0"/>
    </xf>
    <xf numFmtId="0" fontId="21" fillId="0" borderId="212" xfId="0" applyFont="1" applyFill="1" applyBorder="1" applyAlignment="1" applyProtection="1">
      <alignment horizontal="left"/>
      <protection locked="0"/>
    </xf>
    <xf numFmtId="0" fontId="21" fillId="0" borderId="213" xfId="0" applyFont="1" applyFill="1" applyBorder="1" applyAlignment="1" applyProtection="1">
      <alignment horizontal="left"/>
      <protection locked="0"/>
    </xf>
    <xf numFmtId="0" fontId="21" fillId="0" borderId="228" xfId="0" applyFont="1" applyBorder="1" applyAlignment="1" applyProtection="1">
      <alignment horizontal="left"/>
      <protection locked="0"/>
    </xf>
    <xf numFmtId="0" fontId="21" fillId="0" borderId="212" xfId="0" applyFont="1" applyFill="1" applyBorder="1" applyAlignment="1" applyProtection="1">
      <alignment horizontal="left" vertical="center" wrapText="1"/>
      <protection locked="0"/>
    </xf>
    <xf numFmtId="0" fontId="21" fillId="0" borderId="213" xfId="0" applyFont="1" applyFill="1" applyBorder="1" applyAlignment="1" applyProtection="1">
      <alignment horizontal="left" vertical="center" wrapText="1"/>
      <protection locked="0"/>
    </xf>
    <xf numFmtId="0" fontId="21" fillId="0" borderId="214" xfId="0" applyFont="1" applyBorder="1" applyAlignment="1" applyProtection="1">
      <alignment horizontal="left"/>
      <protection locked="0"/>
    </xf>
    <xf numFmtId="43" fontId="17" fillId="31" borderId="0" xfId="39" applyFont="1" applyFill="1" applyAlignment="1">
      <alignment horizontal="center" vertical="center"/>
    </xf>
  </cellXfs>
  <cellStyles count="63">
    <cellStyle name="20% - Accent1" xfId="1"/>
    <cellStyle name="20% - Accent2" xfId="2"/>
    <cellStyle name="20% - Accent3" xfId="3"/>
    <cellStyle name="20% - Accent4" xfId="4"/>
    <cellStyle name="20% - Accent5" xfId="5"/>
    <cellStyle name="20% - Accent6" xfId="6"/>
    <cellStyle name="40% - Accent1" xfId="7"/>
    <cellStyle name="40% - Accent2" xfId="8"/>
    <cellStyle name="40% - Accent3" xfId="9"/>
    <cellStyle name="40% - Accent4" xfId="10"/>
    <cellStyle name="40% - Accent5" xfId="11"/>
    <cellStyle name="40% - Accent6" xfId="12"/>
    <cellStyle name="60% - Accent1" xfId="13"/>
    <cellStyle name="60% - Accent2" xfId="14"/>
    <cellStyle name="60% - Accent3" xfId="15"/>
    <cellStyle name="60% - Accent4" xfId="16"/>
    <cellStyle name="60% - Accent5" xfId="17"/>
    <cellStyle name="60% - Accent6" xfId="18"/>
    <cellStyle name="Accent1" xfId="19"/>
    <cellStyle name="Accent2" xfId="20"/>
    <cellStyle name="Accent3" xfId="21"/>
    <cellStyle name="Accent4" xfId="22"/>
    <cellStyle name="Accent5" xfId="23"/>
    <cellStyle name="Accent6" xfId="24"/>
    <cellStyle name="Bad" xfId="25"/>
    <cellStyle name="Calculation" xfId="26"/>
    <cellStyle name="Check Cell" xfId="27"/>
    <cellStyle name="Comma" xfId="28" builtinId="3"/>
    <cellStyle name="Euro" xfId="29"/>
    <cellStyle name="Explanatory Text" xfId="30"/>
    <cellStyle name="Good" xfId="31"/>
    <cellStyle name="Heading 1" xfId="32"/>
    <cellStyle name="Heading 2" xfId="33"/>
    <cellStyle name="Heading 3" xfId="34"/>
    <cellStyle name="Heading 4" xfId="35"/>
    <cellStyle name="Input" xfId="36"/>
    <cellStyle name="Linked Cell" xfId="37"/>
    <cellStyle name="Millares 2" xfId="38"/>
    <cellStyle name="Normal" xfId="0" builtinId="0"/>
    <cellStyle name="Normal 2" xfId="39"/>
    <cellStyle name="Normal 2 2" xfId="40"/>
    <cellStyle name="Normal 2 3" xfId="41"/>
    <cellStyle name="Normal 2 4" xfId="42"/>
    <cellStyle name="Normal 2 5" xfId="43"/>
    <cellStyle name="Normal 2 6" xfId="44"/>
    <cellStyle name="Normal 2 7" xfId="45"/>
    <cellStyle name="Normal 2 8" xfId="46"/>
    <cellStyle name="Normal 2_Dashboard ver 2.2 ES" xfId="47"/>
    <cellStyle name="Normal 2_Prototipo" xfId="48"/>
    <cellStyle name="Normal 3" xfId="49"/>
    <cellStyle name="Normal 4" xfId="50"/>
    <cellStyle name="Normal 5" xfId="51"/>
    <cellStyle name="Normal 6" xfId="52"/>
    <cellStyle name="Normal_TZ_R3HIV_Phase_2_21_August_08" xfId="53"/>
    <cellStyle name="Note" xfId="54"/>
    <cellStyle name="Output" xfId="55"/>
    <cellStyle name="Percent" xfId="56" builtinId="5"/>
    <cellStyle name="Title" xfId="57"/>
    <cellStyle name="Título 3 3" xfId="58"/>
    <cellStyle name="Título 3 3_Prototipo" xfId="59"/>
    <cellStyle name="Título 3 3_PrototipoRep1" xfId="60"/>
    <cellStyle name="Título 3 7" xfId="61"/>
    <cellStyle name="Warning Text" xfId="62"/>
  </cellStyles>
  <dxfs count="48">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1"/>
        </patternFill>
      </fill>
    </dxf>
    <dxf>
      <font>
        <b/>
        <i val="0"/>
        <condense val="0"/>
        <extend val="0"/>
      </font>
      <fill>
        <patternFill>
          <bgColor indexed="13"/>
        </patternFill>
      </fill>
    </dxf>
    <dxf>
      <font>
        <b/>
        <i val="0"/>
        <condense val="0"/>
        <extend val="0"/>
        <color indexed="9"/>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b/>
        <i val="0"/>
        <condense val="0"/>
        <extend val="0"/>
      </font>
      <fill>
        <patternFill>
          <bgColor indexed="13"/>
        </patternFill>
      </fill>
    </dxf>
    <dxf>
      <font>
        <b/>
        <i val="0"/>
        <condense val="0"/>
        <extend val="0"/>
        <color auto="1"/>
      </font>
      <fill>
        <patternFill>
          <bgColor indexed="11"/>
        </patternFill>
      </fill>
    </dxf>
    <dxf>
      <font>
        <b/>
        <i val="0"/>
        <condense val="0"/>
        <extend val="0"/>
        <color auto="1"/>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10"/>
        </patternFill>
      </fill>
    </dxf>
    <dxf>
      <fill>
        <patternFill>
          <bgColor indexed="13"/>
        </patternFill>
      </fill>
    </dxf>
    <dxf>
      <fill>
        <patternFill>
          <bgColor indexed="11"/>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ill>
        <patternFill patternType="solid">
          <bgColor indexed="9"/>
        </patternFill>
      </fill>
    </dxf>
    <dxf>
      <font>
        <condense val="0"/>
        <extend val="0"/>
        <color auto="1"/>
      </font>
      <fill>
        <patternFill>
          <bgColor indexed="50"/>
        </patternFill>
      </fill>
    </dxf>
    <dxf>
      <font>
        <condense val="0"/>
        <extend val="0"/>
        <color indexed="8"/>
      </font>
      <fill>
        <patternFill>
          <bgColor indexed="14"/>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0"/>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ont>
        <condense val="0"/>
        <extend val="0"/>
        <color indexed="9"/>
      </font>
      <fill>
        <patternFill>
          <bgColor indexed="8"/>
        </patternFill>
      </fill>
    </dxf>
    <dxf>
      <fill>
        <patternFill>
          <bgColor indexed="42"/>
        </patternFill>
      </fill>
    </dxf>
    <dxf>
      <font>
        <condense val="0"/>
        <extend val="0"/>
        <color indexed="9"/>
      </font>
      <fill>
        <patternFill>
          <bgColor indexed="8"/>
        </patternFill>
      </fill>
    </dxf>
    <dxf>
      <fill>
        <patternFill>
          <bgColor indexed="11"/>
        </patternFill>
      </fill>
    </dxf>
    <dxf>
      <font>
        <condense val="0"/>
        <extend val="0"/>
        <color indexed="9"/>
      </font>
      <fill>
        <patternFill>
          <bgColor indexed="8"/>
        </patternFill>
      </fill>
    </dxf>
    <dxf>
      <font>
        <condense val="0"/>
        <extend val="0"/>
        <color indexed="8"/>
      </font>
      <fill>
        <patternFill>
          <bgColor indexed="43"/>
        </patternFill>
      </fill>
    </dxf>
    <dxf>
      <font>
        <condense val="0"/>
        <extend val="0"/>
        <color auto="1"/>
      </font>
      <fill>
        <patternFill>
          <bgColor indexed="51"/>
        </patternFill>
      </fill>
    </dxf>
    <dxf>
      <font>
        <color indexed="9"/>
      </font>
      <fill>
        <patternFill>
          <bgColor indexed="14"/>
        </patternFill>
      </fill>
    </dxf>
    <dxf>
      <font>
        <condense val="0"/>
        <extend val="0"/>
        <color indexed="9"/>
      </font>
      <fill>
        <patternFill>
          <bgColor indexed="63"/>
        </patternFill>
      </fill>
    </dxf>
    <dxf>
      <fill>
        <patternFill>
          <bgColor indexed="42"/>
        </patternFill>
      </fill>
    </dxf>
    <dxf>
      <fill>
        <patternFill>
          <bgColor indexed="42"/>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7171"/>
      <rgbColor rgb="0000FF00"/>
      <rgbColor rgb="000000FF"/>
      <rgbColor rgb="00FFFF00"/>
      <rgbColor rgb="00FF5050"/>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xmlns:ns1='http://tempuri.org/XMLSchema.xsd'">
  <Schema ID="Schema2" Namespace="http://tempuri.org/XMLSchema.xsd">
    <xsd:schema xmlns:xsd="http://www.w3.org/2001/XMLSchema" xmlns="http://tempuri.org/XMLSchema.xsd" targetNamespace="http://tempuri.org/XMLSchema.xsd" elementFormDefault="qualified">
      <xsd:annotation>XSD Schema generated with Excel XML Toolbox</xsd:annotation>
      <xsd:element name="Root" type="RootType"/>
      <xsd:complexType name="RootType">
        <xsd:all>
          <xsd:element name="Country" type="xsd:string" minOccurs="0" nillable="true" form="qualified"/>
          <xsd:element name="GrantNumber" type="xsd:string" minOccurs="0" nillable="true" form="qualified"/>
          <xsd:element name="PR" type="xsd:string" minOccurs="0" nillable="true" form="qualified"/>
          <xsd:element name="StartDate" type="xsd:dateTime" minOccurs="0" nillable="true" form="qualified"/>
          <xsd:element name="LatestRating" type="xsd:string" minOccurs="0" nillable="true" form="qualified"/>
          <xsd:element name="GranTitle" type="xsd:string" minOccurs="0" nillable="true" form="qualified"/>
          <xsd:element name="Componenent" type="xsd:string" minOccurs="0" nillable="true" form="qualified"/>
          <xsd:element name="TotalFunding" type="xsd:double" minOccurs="0" nillable="true" form="qualified"/>
          <xsd:element name="Round" type="xsd:string" minOccurs="0" nillable="true" form="qualified"/>
          <xsd:element name="Phase" type="xsd:string" minOccurs="0" nillable="true" form="qualified"/>
          <xsd:element name="LFA" type="xsd:string" minOccurs="0" nillable="true" form="qualified"/>
          <xsd:element name="FPM" type="xsd:string" minOccurs="0" nillable="true" form="qualified"/>
          <xsd:element name="Period" type="xsd:string" minOccurs="0" nillable="true" form="qualified"/>
          <xsd:element name="From" type="xsd:dateTime" minOccurs="0" nillable="true" form="qualified"/>
          <xsd:element name="To" type="xsd:dateTime" minOccurs="0" nillable="true" form="qualified"/>
          <xsd:element name="DataEntryDate" type="xsd:dateTime" minOccurs="0" nillable="true" form="qualified"/>
          <xsd:element name="PreparedBy" type="xsd:string" minOccurs="0" nillable="true" form="qualified"/>
          <xsd:element name="F1" type="F1Type" minOccurs="0"/>
          <xsd:element name="F2" type="F2Type" minOccurs="0"/>
          <xsd:element name="F3" type="F3Type" minOccurs="0"/>
          <xsd:element name="F4" type="F4Type" minOccurs="0"/>
          <xsd:element name="M1" type="M1Type" minOccurs="0"/>
          <xsd:element name="M2" type="M2Type" minOccurs="0"/>
          <xsd:element name="M3" type="M3Type" minOccurs="0"/>
          <xsd:element name="M4" type="M4Type" minOccurs="0"/>
          <xsd:element name="M5" type="M5Type" minOccurs="0"/>
          <xsd:element name="M6" type="M6Type" minOccurs="0"/>
          <xsd:element name="Prog" type="ProgType" minOccurs="0"/>
          <xsd:element name="P1" type="xsd:string" minOccurs="0" nillable="true" form="qualified"/>
          <xsd:element name="P1_Code" type="xsd:double" minOccurs="0" nillable="true" form="qualified"/>
          <xsd:element name="P1_Tied" type="xsd:string" minOccurs="0" nillable="true" form="qualified"/>
          <xsd:element name="P2" type="xsd:string" minOccurs="0" nillable="true" form="qualified"/>
          <xsd:element name="P2_Code" type="xsd:double" minOccurs="0" nillable="true" form="qualified"/>
          <xsd:element name="P2_Tied" type="xsd:string" minOccurs="0" nillable="true" form="qualified"/>
          <xsd:element name="P3" type="xsd:string" minOccurs="0" nillable="true" form="qualified"/>
          <xsd:element name="P3_Code" type="xsd:double" minOccurs="0" nillable="true" form="qualified"/>
          <xsd:element name="P3_Tied" type="xsd:string" minOccurs="0" nillable="true" form="qualified"/>
          <xsd:element name="P4" type="xsd:string" minOccurs="0" nillable="true" form="qualified"/>
          <xsd:element name="P4_Code" type="xsd:double" minOccurs="0" nillable="true" form="qualified"/>
          <xsd:element name="P4_Tied" type="xsd:string" minOccurs="0" nillable="true" form="qualified"/>
          <xsd:element name="P5" type="xsd:string" minOccurs="0" nillable="true" form="qualified"/>
          <xsd:element name="P5_Code" type="xsd:double" minOccurs="0" nillable="true" form="qualified"/>
          <xsd:element name="P5_Tied" type="xsd:string" minOccurs="0" nillable="true" form="qualified"/>
          <xsd:element name="P6" type="xsd:string" minOccurs="0" nillable="true" form="qualified"/>
          <xsd:element name="P6_Code" type="xsd:double" minOccurs="0" nillable="true" form="qualified"/>
          <xsd:element name="P6_Tied" type="xsd:string" minOccurs="0" nillable="true" form="qualified"/>
          <xsd:element name="P7" type="xsd:string" minOccurs="0" nillable="true" form="qualified"/>
          <xsd:element name="P7_Code" type="xsd:double" minOccurs="0" nillable="true" form="qualified"/>
          <xsd:element name="P7_Tied" type="xsd:string" minOccurs="0" nillable="true" form="qualified"/>
          <xsd:element name="P8" type="xsd:string" minOccurs="0" nillable="true" form="qualified"/>
          <xsd:element name="P8_Code" type="xsd:double" minOccurs="0" nillable="true" form="qualified"/>
          <xsd:element name="P8_Tied" type="xsd:string" minOccurs="0" nillable="true" form="qualified"/>
          <xsd:element name="P9" type="xsd:string" minOccurs="0" nillable="true" form="qualified"/>
          <xsd:element name="P9_Code" type="xsd:double" minOccurs="0" nillable="true" form="qualified"/>
          <xsd:element name="P9_Tied" type="xsd:double" minOccurs="0" nillable="true" form="qualified"/>
          <xsd:element name="P10" type="xsd:string" minOccurs="0" nillable="true" form="qualified"/>
          <xsd:element name="P10_Code" type="xsd:double" minOccurs="0" nillable="true" form="qualified"/>
          <xsd:element name="P10_Tied" type="xsd:string" minOccurs="0" nillable="true" form="qualified"/>
          <xsd:element name="Currency" type="xsd:string" minOccurs="0" nillable="true" form="qualified"/>
        </xsd:all>
      </xsd:complexType>
      <xsd:complexType name="F1Type">
        <xsd:sequence>
          <xsd:element name="Budget__in____P1" type="xsd:double" minOccurs="0" nillable="true" form="qualified"/>
          <xsd:element name="Budget__in____P2" type="xsd:double" minOccurs="0" nillable="true" form="qualified"/>
          <xsd:element name="Budget__in____P3" type="xsd:string" minOccurs="0" nillable="true" form="qualified"/>
          <xsd:element name="Budget__in____P4" type="xsd:string" minOccurs="0" nillable="true" form="qualified"/>
          <xsd:element name="Budget__in____P5" type="xsd:string" minOccurs="0" nillable="true" form="qualified"/>
          <xsd:element name="Budget__in____P6" type="xsd:string" minOccurs="0" nillable="true" form="qualified"/>
          <xsd:element name="Budget__in____P7" type="xsd:string" minOccurs="0" nillable="true" form="qualified"/>
          <xsd:element name="Budget__in____P8" type="xsd:string" minOccurs="0" nillable="true" form="qualified"/>
          <xsd:element name="Budget__in____P9" type="xsd:string" minOccurs="0" nillable="true" form="qualified"/>
          <xsd:element name="Budget__in____P10" type="xsd:string" minOccurs="0" nillable="true" form="qualified"/>
          <xsd:element name="Budget__in____P11" type="xsd:string" minOccurs="0" nillable="true" form="qualified"/>
          <xsd:element name="Budget__in____P12" type="xsd:string" minOccurs="0" nillable="true" form="qualified"/>
          <xsd:element name="Disbursements_by_GF__in____P1" type="xsd:double" minOccurs="0" nillable="true" form="qualified"/>
          <xsd:element name="Disbursements_by_GF__in____P2" type="xsd:double" minOccurs="0" nillable="true" form="qualified"/>
          <xsd:element name="Disbursements_by_GF__in____P3" type="xsd:string" minOccurs="0" nillable="true" form="qualified"/>
          <xsd:element name="Disbursements_by_GF__in____P4" type="xsd:string" minOccurs="0" nillable="true" form="qualified"/>
          <xsd:element name="Disbursements_by_GF__in____P5" type="xsd:string" minOccurs="0" nillable="true" form="qualified"/>
          <xsd:element name="Disbursements_by_GF__in____P6" type="xsd:string" minOccurs="0" nillable="true" form="qualified"/>
          <xsd:element name="Disbursements_by_GF__in____P7" type="xsd:string" minOccurs="0" nillable="true" form="qualified"/>
          <xsd:element name="Disbursements_by_GF__in____P8" type="xsd:string" minOccurs="0" nillable="true" form="qualified"/>
          <xsd:element name="Disbursements_by_GF__in____P9" type="xsd:string" minOccurs="0" nillable="true" form="qualified"/>
          <xsd:element name="Disbursements_by_GF__in____P10" type="xsd:string" minOccurs="0" nillable="true" form="qualified"/>
          <xsd:element name="Disbursements_by_GF__in____P11" type="xsd:string" minOccurs="0" nillable="true" form="qualified"/>
          <xsd:element name="Disbursements_by_GF__in____P12" type="xsd:string" minOccurs="0" nillable="true" form="qualified"/>
        </xsd:sequence>
      </xsd:complexType>
      <xsd:complexType name="F2Type">
        <xsd:sequence>
          <xsd:element name="TB__detect_and_treat_Cumulative_Budget__in___" type="xsd:double" minOccurs="0" nillable="true" form="qualified"/>
          <xsd:element name="TB__detect_and_treat_Cumulative_Expenditures__in___" type="xsd:double" minOccurs="0" nillable="true" form="qualified"/>
          <xsd:element name="TB__ID_cases_Cumulative_Budget__in___" type="xsd:double" minOccurs="0" nillable="true" form="qualified"/>
          <xsd:element name="TB__ID_cases_Cumulative_Expenditures__in___" type="xsd:double" minOccurs="0" nillable="true" form="qualified"/>
          <xsd:element name="TB_HIV__Cumulative_Budget__in___" type="xsd:double" minOccurs="0" nillable="true" form="qualified"/>
          <xsd:element name="TB_HIV__Cumulative_Expenditures__in___" type="xsd:double" minOccurs="0" nillable="true" form="qualified"/>
          <xsd:element name="Advocacy__Commun__SocMob_Cumulative_Budget__in___" type="xsd:double" minOccurs="0" nillable="true" form="qualified"/>
          <xsd:element name="Advocacy__Commun__SocMob_Cumulative_Expenditures__in___" type="xsd:double" minOccurs="0" nillable="true" form="qualified"/>
          <xsd:element name="Environ__Community_TB_care__Cumulative_Budget__in___" type="xsd:double" minOccurs="0" nillable="true" form="qualified"/>
          <xsd:element name="Environ__Community_TB_care__Cumulative_Expenditures__in___" type="xsd:double" minOccurs="0" nillable="true" form="qualified"/>
          <xsd:element name="_Cumulative_Budget__in____1" type="xsd:string" minOccurs="0" nillable="true" form="qualified"/>
          <xsd:element name="_Cumulative_Expenditures__in____1" type="xsd:string" minOccurs="0" nillable="true" form="qualified"/>
          <xsd:element name="_Cumulative_Budget__in____2" type="xsd:string" minOccurs="0" nillable="true" form="qualified"/>
          <xsd:element name="_Cumulative_Expenditures__in____2" type="xsd:string" minOccurs="0" nillable="true" form="qualified"/>
          <xsd:element name="_Cumulative_Budget__in___" type="xsd:string" minOccurs="0" nillable="true" form="qualified"/>
          <xsd:element name="_Cumulative_Expenditures__in___" type="xsd:string" minOccurs="0" nillable="true" form="qualified"/>
        </xsd:sequence>
      </xsd:complexType>
      <xsd:complexType name="F3Type">
        <xsd:sequence>
          <xsd:element name="Disbursed_by_Global_Fund_Prior_to_reporting_period__in___" type="xsd:double" minOccurs="0" nillable="true" form="qualified"/>
          <xsd:element name="Disbursed_by_Global_Fund_Reporting_period__in___" type="xsd:double" minOccurs="0" nillable="true" form="qualified"/>
          <xsd:element name="PR_expenditure_and_disbursement_Prior_to_reporting_period__in___" type="xsd:double" minOccurs="0" nillable="true" form="qualified"/>
          <xsd:element name="PR_expenditure_and_disbursement_Reporting_period__in___" type="xsd:double" minOccurs="0" nillable="true" form="qualified"/>
          <xsd:element name="Disbursed_to_SRs_Prior_to_reporting_period__in___" type="xsd:double" minOccurs="0" nillable="true" form="qualified"/>
          <xsd:element name="Disbursed_to_SRs_Reporting_period__in___" type="xsd:double" minOccurs="0" nillable="true" form="qualified"/>
          <xsd:element name="SR_expenditures_Prior_to_reporting_period__in___" type="xsd:double" minOccurs="0" nillable="true" form="qualified"/>
          <xsd:element name="SR_expenditures_Reporting_period__in___" type="xsd:double" minOccurs="0" nillable="true" form="qualified"/>
        </xsd:sequence>
      </xsd:complexType>
      <xsd:complexType name="F4Type">
        <xsd:sequence>
          <xsd:element name="Days_taken_to_submit_acceptable_PU_DR_to_LFA_Expected__days_" type="xsd:double" minOccurs="0" nillable="true" form="qualified"/>
          <xsd:element name="Days_taken_to_submit_acceptable_PU_DR_to_LFA_Actual__days_" type="xsd:double" minOccurs="0" nillable="true" form="qualified"/>
          <xsd:element name="Days_taken_for_disbursement_to_reach_PR_Expected__days_" type="xsd:double" minOccurs="0" nillable="true" form="qualified"/>
          <xsd:element name="Days_taken_for_disbursement_to_reach_PR_Actual__days_" type="xsd:double" minOccurs="0" nillable="true" form="qualified"/>
          <xsd:element name="Days_taken_for_disbursement_to_reach_SRs__Expected__days_" type="xsd:double" minOccurs="0" nillable="true" form="qualified"/>
          <xsd:element name="Days_taken_for_disbursement_to_reach_SRs__Actual__days_" type="xsd:double" minOccurs="0" nillable="true" form="qualified"/>
        </xsd:sequence>
      </xsd:complexType>
      <xsd:complexType name="M1Type">
        <xsd:sequence>
          <xsd:element name="Conditions_precedents__CPs__" type="xsd:string" minOccurs="0" nillable="true" form="qualified"/>
          <xsd:element name="Conditions_precedents__CPs__Fulfilled" type="xsd:double" minOccurs="0" nillable="true" form="qualified"/>
          <xsd:element name="Conditions_precedents__CPs__Not_fulfilled__but_within_deadline" type="xsd:double" minOccurs="0" nillable="true" form="qualified"/>
          <xsd:element name="Conditions_precedents__CPs__Not_fulfilled__and_past_the_deadline" type="xsd:double" minOccurs="0" nillable="true" form="qualified"/>
          <xsd:element name="Time_Bound_Actions__TBAs__" type="xsd:string" minOccurs="0" nillable="true" form="qualified"/>
          <xsd:element name="Time_Bound_Actions__TBAs__Fulfilled" type="xsd:double" minOccurs="0" nillable="true" form="qualified"/>
          <xsd:element name="Time_Bound_Actions__TBAs__Not_fulfilled__but_within_deadline" type="xsd:string" minOccurs="0" nillable="true" form="qualified"/>
          <xsd:element name="Time_Bound_Actions__TBAs__Not_fulfilled__and_past_the_deadline" type="xsd:double" minOccurs="0" nillable="true" form="qualified"/>
        </xsd:sequence>
      </xsd:complexType>
      <xsd:complexType name="M2Type">
        <xsd:sequence>
          <xsd:element name="PMU_Planned" type="xsd:double" minOccurs="0" nillable="true" form="qualified"/>
          <xsd:element name="PMU_Filled" type="xsd:double" minOccurs="0" nillable="true" form="qualified"/>
        </xsd:sequence>
      </xsd:complexType>
      <xsd:complexType name="M3Type">
        <xsd:sequence>
          <xsd:element name="SRs_Identified" type="xsd:double" minOccurs="0" nillable="true" form="qualified"/>
          <xsd:element name="SRs_Assessed" type="xsd:double" minOccurs="0" nillable="true" form="qualified"/>
          <xsd:element name="SRs_Approved" type="xsd:double" minOccurs="0" nillable="true" form="qualified"/>
          <xsd:element name="SRs_Signed" type="xsd:double" minOccurs="0" nillable="true" form="qualified"/>
          <xsd:element name="SRs_Receiving_Funding" type="xsd:double" minOccurs="0" nillable="true" form="qualified"/>
        </xsd:sequence>
      </xsd:complexType>
      <xsd:complexType name="M4Type">
        <xsd:sequence>
          <xsd:element name="SSR_to_SR__IR__Date" type="xsd:string" minOccurs="0" nillable="true" form="qualified"/>
          <xsd:element name="SSR_to_SR__IR_____Expected" type="xsd:string" minOccurs="0" nillable="true" form="qualified"/>
          <xsd:element name="SSR_to_SR__IR____Received" type="xsd:string" minOccurs="0" nillable="true" form="qualified"/>
          <xsd:element name="SRs__IRs__to_PR_Date" type="xsd:dateTime" minOccurs="0" nillable="true" form="qualified"/>
          <xsd:element name="SRs__IRs__to_PR____Expected" type="xsd:double" minOccurs="0" nillable="true" form="qualified"/>
          <xsd:element name="SRs__IRs__to_PR___Received" type="xsd:double" minOccurs="0" nillable="true" form="qualified"/>
        </xsd:sequence>
      </xsd:complexType>
      <xsd:complexType name="M5Type">
        <xsd:sequence>
          <xsd:element name="Budget_Approved__P1" type="xsd:double" minOccurs="0" nillable="true" form="qualified"/>
          <xsd:element name="Budget_Approved__P2" type="xsd:double" minOccurs="0" nillable="true" form="qualified"/>
          <xsd:element name="Budget_Approved__P3" type="xsd:double" minOccurs="0" nillable="true" form="qualified"/>
          <xsd:element name="Budget_Approved__P4" type="xsd:double" minOccurs="0" nillable="true" form="qualified"/>
          <xsd:element name="Budget_Approved__P5" type="xsd:double" minOccurs="0" nillable="true" form="qualified"/>
          <xsd:element name="Budget_Approved__P6" type="xsd:double" minOccurs="0" nillable="true" form="qualified"/>
          <xsd:element name="Budget_Approved__P7" type="xsd:double" minOccurs="0" nillable="true" form="qualified"/>
          <xsd:element name="Budget_Approved__P8" type="xsd:double" minOccurs="0" nillable="true" form="qualified"/>
          <xsd:element name="Budget_Approved__P9" type="xsd:double" minOccurs="0" nillable="true" form="qualified"/>
          <xsd:element name="Budget_Approved__P10" type="xsd:double" minOccurs="0" nillable="true" form="qualified"/>
          <xsd:element name="Budget_Approved__P11" type="xsd:double" minOccurs="0" nillable="true" form="qualified"/>
          <xsd:element name="Budget_Approved__P12" type="xsd:double" minOccurs="0" nillable="true" form="qualified"/>
          <xsd:element name="Obligations_P1" type="xsd:double" minOccurs="0" nillable="true" form="qualified"/>
          <xsd:element name="Obligations_P2" type="xsd:double" minOccurs="0" nillable="true" form="qualified"/>
          <xsd:element name="Obligations_P3" type="xsd:double" minOccurs="0" nillable="true" form="qualified"/>
          <xsd:element name="Obligations_P4" type="xsd:double" minOccurs="0" nillable="true" form="qualified"/>
          <xsd:element name="Obligations_P5" type="xsd:double" minOccurs="0" nillable="true" form="qualified"/>
          <xsd:element name="Obligations_P6" type="xsd:double" minOccurs="0" nillable="true" form="qualified"/>
          <xsd:element name="Obligations_P7" type="xsd:double" minOccurs="0" nillable="true" form="qualified"/>
          <xsd:element name="Obligations_P8" type="xsd:double" minOccurs="0" nillable="true" form="qualified"/>
          <xsd:element name="Obligations_P9" type="xsd:double" minOccurs="0" nillable="true" form="qualified"/>
          <xsd:element name="Obligations_P10" type="xsd:double" minOccurs="0" nillable="true" form="qualified"/>
          <xsd:element name="Obligations_P11" type="xsd:double" minOccurs="0" nillable="true" form="qualified"/>
          <xsd:element name="Obligations_P12" type="xsd:double" minOccurs="0" nillable="true" form="qualified"/>
          <xsd:element name="Expenditures_P1" type="xsd:double" minOccurs="0" nillable="true" form="qualified"/>
          <xsd:element name="Expenditures_P2" type="xsd:double" minOccurs="0" nillable="true" form="qualified"/>
          <xsd:element name="Expenditures_P3" type="xsd:double" minOccurs="0" nillable="true" form="qualified"/>
          <xsd:element name="Expenditures_P4" type="xsd:double" minOccurs="0" nillable="true" form="qualified"/>
          <xsd:element name="Expenditures_P5" type="xsd:double" minOccurs="0" nillable="true" form="qualified"/>
          <xsd:element name="Expenditures_P6" type="xsd:double" minOccurs="0" nillable="true" form="qualified"/>
          <xsd:element name="Expenditures_P7" type="xsd:double" minOccurs="0" nillable="true" form="qualified"/>
          <xsd:element name="Expenditures_P8" type="xsd:double" minOccurs="0" nillable="true" form="qualified"/>
          <xsd:element name="Expenditures_P9" type="xsd:double" minOccurs="0" nillable="true" form="qualified"/>
          <xsd:element name="Expenditures_P10" type="xsd:double" minOccurs="0" nillable="true" form="qualified"/>
          <xsd:element name="Expenditures_P11" type="xsd:double" minOccurs="0" nillable="true" form="qualified"/>
          <xsd:element name="Expenditures_P12" type="xsd:double" minOccurs="0" nillable="true" form="qualified"/>
        </xsd:sequence>
      </xsd:complexType>
      <xsd:complexType name="M6Type">
        <xsd:sequence>
          <xsd:element name="HIV___AIDS_Products" type="xsd:string" minOccurs="0" nillable="true" form="qualified"/>
          <xsd:element name="HIV___AIDS__1__Number_of_tablets_per_patient_per_day__Review_country_treatment_guidelines_" type="xsd:double" minOccurs="0" nillable="true" form="qualified"/>
          <xsd:element name="HIV___AIDS__3__Total_patients_in_treatment" type="xsd:double" minOccurs="0" nillable="true" form="qualified"/>
          <xsd:element name="HIV___AIDS__5__Current_stock_in_central_warehouse__that_does_not_expire_within_the_next_3_months_" type="xsd:double" minOccurs="0" nillable="true" form="qualified"/>
          <xsd:element name="HIV___AIDS__7__Level_of_safety_stock__expressed_in_months_and_defined_by_country__" type="xsd:double" minOccurs="0" nillable="true" form="qualified"/>
          <xsd:element name="_Products_1" type="xsd:string" minOccurs="0" nillable="true" form="qualified"/>
          <xsd:element name="__1__Number_of_tablets_per_patient_per_day__Review_country_treatment_guidelines__1" type="xsd:double" minOccurs="0" nillable="true" form="qualified"/>
          <xsd:element name="__3__Total_patients_in_treatment_1" type="xsd:double" minOccurs="0" nillable="true" form="qualified"/>
          <xsd:element name="__5__Current_stock_in_central_warehouse__that_does_not_expire_within_the_next_3_months__1" type="xsd:double" minOccurs="0" nillable="true" form="qualified"/>
          <xsd:element name="__7__Level_of_safety_stock__expressed_in_months_and_defined_by_country___1" type="xsd:double" minOccurs="0" nillable="true" form="qualified"/>
          <xsd:element name="_Products_2" type="xsd:string" minOccurs="0" nillable="true" form="qualified"/>
          <xsd:element name="__1__Number_of_tablets_per_patient_per_day__Review_country_treatment_guidelines__2" type="xsd:double" minOccurs="0" nillable="true" form="qualified"/>
          <xsd:element name="__3__Total_patients_in_treatment_2" type="xsd:double" minOccurs="0" nillable="true" form="qualified"/>
          <xsd:element name="__5__Current_stock_in_central_warehouse__that_does_not_expire_within_the_next_3_months__2" type="xsd:double" minOccurs="0" nillable="true" form="qualified"/>
          <xsd:element name="__7__Level_of_safety_stock__expressed_in_months_and_defined_by_country___2" type="xsd:double" minOccurs="0" nillable="true" form="qualified"/>
          <xsd:element name="_Products" type="xsd:string" minOccurs="0" nillable="true" form="qualified"/>
          <xsd:element name="__1__Number_of_tablets_per_patient_per_day__Review_country_treatment_guidelines_" type="xsd:double" minOccurs="0" nillable="true" form="qualified"/>
          <xsd:element name="__3__Total_patients_in_treatment" type="xsd:double" minOccurs="0" nillable="true" form="qualified"/>
          <xsd:element name="__5__Current_stock_in_central_warehouse__that_does_not_expire_within_the_next_3_months_" type="xsd:double" minOccurs="0" nillable="true" form="qualified"/>
          <xsd:element name="__7__Level_of_safety_stock__expressed_in_months_and_defined_by_country__" type="xsd:double" minOccurs="0" nillable="true" form="qualified"/>
        </xsd:sequence>
      </xsd:complexType>
      <xsd:complexType name="ProgType">
        <xsd:sequence>
          <xsd:element name="Target_P1_1" type="xsd:double" minOccurs="0" nillable="true" form="qualified"/>
          <xsd:element name="Target_P2_1" type="xsd:double" minOccurs="0" nillable="true" form="qualified"/>
          <xsd:element name="Target_P3_1" type="xsd:double" minOccurs="0" nillable="true" form="qualified"/>
          <xsd:element name="Target_P4_1" type="xsd:double" minOccurs="0" nillable="true" form="qualified"/>
          <xsd:element name="Target_P5_1" type="xsd:double" minOccurs="0" nillable="true" form="qualified"/>
          <xsd:element name="Target_P6_1" type="xsd:double" minOccurs="0" nillable="true" form="qualified"/>
          <xsd:element name="Target_P7_1" type="xsd:double" minOccurs="0" nillable="true" form="qualified"/>
          <xsd:element name="Target_P8_1" type="xsd:double" minOccurs="0" nillable="true" form="qualified"/>
          <xsd:element name="Target_P9_1" type="xsd:double" minOccurs="0" nillable="true" form="qualified"/>
          <xsd:element name="Target_P10_1" type="xsd:double" minOccurs="0" nillable="true" form="qualified"/>
          <xsd:element name="Target_P11_1" type="xsd:double" minOccurs="0" nillable="true" form="qualified"/>
          <xsd:element name="Target_P12_1" type="xsd:double" minOccurs="0" nillable="true" form="qualified"/>
          <xsd:element name="Achieved__P1_1" type="xsd:double" minOccurs="0" nillable="true" form="qualified"/>
          <xsd:element name="Achieved__P2_1" type="xsd:double" minOccurs="0" nillable="true" form="qualified"/>
          <xsd:element name="Achieved__P3_1" type="xsd:double" minOccurs="0" nillable="true" form="qualified"/>
          <xsd:element name="Achieved__P4_1" type="xsd:double" minOccurs="0" nillable="true" form="qualified"/>
          <xsd:element name="Achieved__P5_1" type="xsd:string" minOccurs="0" nillable="true" form="qualified"/>
          <xsd:element name="Achieved__P6_1" type="xsd:string" minOccurs="0" nillable="true" form="qualified"/>
          <xsd:element name="Achieved__P7_1" type="xsd:string" minOccurs="0" nillable="true" form="qualified"/>
          <xsd:element name="Achieved__P8_1" type="xsd:string" minOccurs="0" nillable="true" form="qualified"/>
          <xsd:element name="Achieved__P9_1" type="xsd:string" minOccurs="0" nillable="true" form="qualified"/>
          <xsd:element name="Achieved__P10_1" type="xsd:string" minOccurs="0" nillable="true" form="qualified"/>
          <xsd:element name="Achieved__P11_1" type="xsd:string" minOccurs="0" nillable="true" form="qualified"/>
          <xsd:element name="Achieved__P12_1" type="xsd:string" minOccurs="0" nillable="true" form="qualified"/>
          <xsd:element name="Target_P1_2" type="xsd:double" minOccurs="0" nillable="true" form="qualified"/>
          <xsd:element name="Target_P2_2" type="xsd:double" minOccurs="0" nillable="true" form="qualified"/>
          <xsd:element name="Target_P3_2" type="xsd:double" minOccurs="0" nillable="true" form="qualified"/>
          <xsd:element name="Target_P4_2" type="xsd:double" minOccurs="0" nillable="true" form="qualified"/>
          <xsd:element name="Target_P5_2" type="xsd:double" minOccurs="0" nillable="true" form="qualified"/>
          <xsd:element name="Target_P6_2" type="xsd:double" minOccurs="0" nillable="true" form="qualified"/>
          <xsd:element name="Target_P7_2" type="xsd:double" minOccurs="0" nillable="true" form="qualified"/>
          <xsd:element name="Target_P8_2" type="xsd:double" minOccurs="0" nillable="true" form="qualified"/>
          <xsd:element name="Target_P9_2" type="xsd:double" minOccurs="0" nillable="true" form="qualified"/>
          <xsd:element name="Target_P10_2" type="xsd:double" minOccurs="0" nillable="true" form="qualified"/>
          <xsd:element name="Target_P11_2" type="xsd:double" minOccurs="0" nillable="true" form="qualified"/>
          <xsd:element name="Target_P12_2" type="xsd:double" minOccurs="0" nillable="true" form="qualified"/>
          <xsd:element name="Achieved__P1_2" type="xsd:double" minOccurs="0" nillable="true" form="qualified"/>
          <xsd:element name="Achieved__P2_2" type="xsd:double" minOccurs="0" nillable="true" form="qualified"/>
          <xsd:element name="Achieved__P3_2" type="xsd:double" minOccurs="0" nillable="true" form="qualified"/>
          <xsd:element name="Achieved__P4_2" type="xsd:double" minOccurs="0" nillable="true" form="qualified"/>
          <xsd:element name="Achieved__P5_2" type="xsd:string" minOccurs="0" nillable="true" form="qualified"/>
          <xsd:element name="Achieved__P6_2" type="xsd:string" minOccurs="0" nillable="true" form="qualified"/>
          <xsd:element name="Achieved__P7_2" type="xsd:string" minOccurs="0" nillable="true" form="qualified"/>
          <xsd:element name="Achieved__P8_2" type="xsd:string" minOccurs="0" nillable="true" form="qualified"/>
          <xsd:element name="Achieved__P9_2" type="xsd:string" minOccurs="0" nillable="true" form="qualified"/>
          <xsd:element name="Achieved__P10_2" type="xsd:string" minOccurs="0" nillable="true" form="qualified"/>
          <xsd:element name="Achieved__P11_2" type="xsd:string" minOccurs="0" nillable="true" form="qualified"/>
          <xsd:element name="Achieved__P12_2" type="xsd:string" minOccurs="0" nillable="true" form="qualified"/>
          <xsd:element name="Target_P1_3" type="xsd:double" minOccurs="0" nillable="true" form="qualified"/>
          <xsd:element name="Target_P2_3" type="xsd:double" minOccurs="0" nillable="true" form="qualified"/>
          <xsd:element name="Target_P3_3" type="xsd:double" minOccurs="0" nillable="true" form="qualified"/>
          <xsd:element name="Target_P4_3" type="xsd:double" minOccurs="0" nillable="true" form="qualified"/>
          <xsd:element name="Target_P5_3" type="xsd:double" minOccurs="0" nillable="true" form="qualified"/>
          <xsd:element name="Target_P6_3" type="xsd:double" minOccurs="0" nillable="true" form="qualified"/>
          <xsd:element name="Target_P7_3" type="xsd:double" minOccurs="0" nillable="true" form="qualified"/>
          <xsd:element name="Target_P8_3" type="xsd:double" minOccurs="0" nillable="true" form="qualified"/>
          <xsd:element name="Target_P9_3" type="xsd:double" minOccurs="0" nillable="true" form="qualified"/>
          <xsd:element name="Target_P10_3" type="xsd:string" minOccurs="0" nillable="true" form="qualified"/>
          <xsd:element name="Target_P11_3" type="xsd:string" minOccurs="0" nillable="true" form="qualified"/>
          <xsd:element name="Target_P12_3" type="xsd:double" minOccurs="0" nillable="true" form="qualified"/>
          <xsd:element name="Achieved__P1_3" type="xsd:string" minOccurs="0" nillable="true" form="qualified"/>
          <xsd:element name="Achieved__P2_3" type="xsd:double" minOccurs="0" nillable="true" form="qualified"/>
          <xsd:element name="Achieved__P3_3" type="xsd:string" minOccurs="0" nillable="true" form="qualified"/>
          <xsd:element name="Achieved__P4_3" type="xsd:double" minOccurs="0" nillable="true" form="qualified"/>
          <xsd:element name="Achieved__P5_3" type="xsd:string" minOccurs="0" nillable="true" form="qualified"/>
          <xsd:element name="Achieved__P6_3" type="xsd:string" minOccurs="0" nillable="true" form="qualified"/>
          <xsd:element name="Achieved__P7_3" type="xsd:string" minOccurs="0" nillable="true" form="qualified"/>
          <xsd:element name="Achieved__P8_3" type="xsd:string" minOccurs="0" nillable="true" form="qualified"/>
          <xsd:element name="Achieved__P9_3" type="xsd:string" minOccurs="0" nillable="true" form="qualified"/>
          <xsd:element name="Achieved__P10_3" type="xsd:string" minOccurs="0" nillable="true" form="qualified"/>
          <xsd:element name="Achieved__P11_3" type="xsd:string" minOccurs="0" nillable="true" form="qualified"/>
          <xsd:element name="Achieved__P12_3" type="xsd:string" minOccurs="0" nillable="true" form="qualified"/>
          <xsd:element name="Target_P1_4" type="xsd:string" minOccurs="0" nillable="true" form="qualified"/>
          <xsd:element name="Target_P2_4" type="xsd:string" minOccurs="0" nillable="true" form="qualified"/>
          <xsd:element name="Target_P3_4" type="xsd:string" minOccurs="0" nillable="true" form="qualified"/>
          <xsd:element name="Target_P4_4" type="xsd:double" minOccurs="0" nillable="true" form="qualified"/>
          <xsd:element name="Target_P5_4" type="xsd:string" minOccurs="0" nillable="true" form="qualified"/>
          <xsd:element name="Target_P6_4" type="xsd:string" minOccurs="0" nillable="true" form="qualified"/>
          <xsd:element name="Target_P7_4" type="xsd:string" minOccurs="0" nillable="true" form="qualified"/>
          <xsd:element name="Target_P8_4" type="xsd:double" minOccurs="0" nillable="true" form="qualified"/>
          <xsd:element name="Target_P9_4" type="xsd:string" minOccurs="0" nillable="true" form="qualified"/>
          <xsd:element name="Target_P10_4" type="xsd:string" minOccurs="0" nillable="true" form="qualified"/>
          <xsd:element name="Target_P11_4" type="xsd:string" minOccurs="0" nillable="true" form="qualified"/>
          <xsd:element name="Target_P12_4" type="xsd:double" minOccurs="0" nillable="true" form="qualified"/>
          <xsd:element name="Achieved__P1_4" type="xsd:string" minOccurs="0" nillable="true" form="qualified"/>
          <xsd:element name="Achieved__P2_4" type="xsd:string" minOccurs="0" nillable="true" form="qualified"/>
          <xsd:element name="Achieved__P3_4" type="xsd:string" minOccurs="0" nillable="true" form="qualified"/>
          <xsd:element name="Achieved__P4_4" type="xsd:double" minOccurs="0" nillable="true" form="qualified"/>
          <xsd:element name="Achieved__P5_4" type="xsd:string" minOccurs="0" nillable="true" form="qualified"/>
          <xsd:element name="Achieved__P6_4" type="xsd:string" minOccurs="0" nillable="true" form="qualified"/>
          <xsd:element name="Achieved__P7_4" type="xsd:string" minOccurs="0" nillable="true" form="qualified"/>
          <xsd:element name="Achieved__P8_4" type="xsd:string" minOccurs="0" nillable="true" form="qualified"/>
          <xsd:element name="Achieved__P9_4" type="xsd:string" minOccurs="0" nillable="true" form="qualified"/>
          <xsd:element name="Achieved__P10_4" type="xsd:string" minOccurs="0" nillable="true" form="qualified"/>
          <xsd:element name="Achieved__P11_4" type="xsd:string" minOccurs="0" nillable="true" form="qualified"/>
          <xsd:element name="Achieved__P12_4" type="xsd:string" minOccurs="0" nillable="true" form="qualified"/>
          <xsd:element name="Target_P1_5" type="xsd:double" minOccurs="0" nillable="true" form="qualified"/>
          <xsd:element name="Target_P2_5" type="xsd:double" minOccurs="0" nillable="true" form="qualified"/>
          <xsd:element name="Target_P3_5" type="xsd:double" minOccurs="0" nillable="true" form="qualified"/>
          <xsd:element name="Target_P4_5" type="xsd:double" minOccurs="0" nillable="true" form="qualified"/>
          <xsd:element name="Target_P5_5" type="xsd:double" minOccurs="0" nillable="true" form="qualified"/>
          <xsd:element name="Target_P6_5" type="xsd:double" minOccurs="0" nillable="true" form="qualified"/>
          <xsd:element name="Target_P7_5" type="xsd:double" minOccurs="0" nillable="true" form="qualified"/>
          <xsd:element name="Target_P8_5" type="xsd:double" minOccurs="0" nillable="true" form="qualified"/>
          <xsd:element name="Target_P9_5" type="xsd:double" minOccurs="0" nillable="true" form="qualified"/>
          <xsd:element name="Target_P10_5" type="xsd:double" minOccurs="0" nillable="true" form="qualified"/>
          <xsd:element name="Target_P11_5" type="xsd:double" minOccurs="0" nillable="true" form="qualified"/>
          <xsd:element name="Target_P12_5" type="xsd:double" minOccurs="0" nillable="true" form="qualified"/>
          <xsd:element name="Achieved__P1_5" type="xsd:double" minOccurs="0" nillable="true" form="qualified"/>
          <xsd:element name="Achieved__P2_5" type="xsd:double" minOccurs="0" nillable="true" form="qualified"/>
          <xsd:element name="Achieved__P3_5" type="xsd:double" minOccurs="0" nillable="true" form="qualified"/>
          <xsd:element name="Achieved__P4_5" type="xsd:double" minOccurs="0" nillable="true" form="qualified"/>
          <xsd:element name="Achieved__P5_5" type="xsd:string" minOccurs="0" nillable="true" form="qualified"/>
          <xsd:element name="Achieved__P6_5" type="xsd:string" minOccurs="0" nillable="true" form="qualified"/>
          <xsd:element name="Achieved__P7_5" type="xsd:string" minOccurs="0" nillable="true" form="qualified"/>
          <xsd:element name="Achieved__P8_5" type="xsd:string" minOccurs="0" nillable="true" form="qualified"/>
          <xsd:element name="Achieved__P9_5" type="xsd:string" minOccurs="0" nillable="true" form="qualified"/>
          <xsd:element name="Achieved__P10_5" type="xsd:string" minOccurs="0" nillable="true" form="qualified"/>
          <xsd:element name="Achieved__P11_5" type="xsd:string" minOccurs="0" nillable="true" form="qualified"/>
          <xsd:element name="Achieved__P12_5" type="xsd:string" minOccurs="0" nillable="true" form="qualified"/>
          <xsd:element name="Target_P1_6" type="xsd:double" minOccurs="0" nillable="true" form="qualified"/>
          <xsd:element name="Target_P2_6" type="xsd:double" minOccurs="0" nillable="true" form="qualified"/>
          <xsd:element name="Target_P3_6" type="xsd:double" minOccurs="0" nillable="true" form="qualified"/>
          <xsd:element name="Target_P4_6" type="xsd:double" minOccurs="0" nillable="true" form="qualified"/>
          <xsd:element name="Target_P5_6" type="xsd:double" minOccurs="0" nillable="true" form="qualified"/>
          <xsd:element name="Target_P6_6" type="xsd:double" minOccurs="0" nillable="true" form="qualified"/>
          <xsd:element name="Target_P7_6" type="xsd:double" minOccurs="0" nillable="true" form="qualified"/>
          <xsd:element name="Target_P8_6" type="xsd:double" minOccurs="0" nillable="true" form="qualified"/>
          <xsd:element name="Target_P9_6" type="xsd:double" minOccurs="0" nillable="true" form="qualified"/>
          <xsd:element name="Target_P10_6" type="xsd:double" minOccurs="0" nillable="true" form="qualified"/>
          <xsd:element name="Target_P11_6" type="xsd:double" minOccurs="0" nillable="true" form="qualified"/>
          <xsd:element name="Target_P12_6" type="xsd:double" minOccurs="0" nillable="true" form="qualified"/>
          <xsd:element name="Achieved__P1_6" type="xsd:double" minOccurs="0" nillable="true" form="qualified"/>
          <xsd:element name="Achieved__P2_6" type="xsd:double" minOccurs="0" nillable="true" form="qualified"/>
          <xsd:element name="Achieved__P3_6" type="xsd:double" minOccurs="0" nillable="true" form="qualified"/>
          <xsd:element name="Achieved__P4_6" type="xsd:double" minOccurs="0" nillable="true" form="qualified"/>
          <xsd:element name="Achieved__P5_6" type="xsd:string" minOccurs="0" nillable="true" form="qualified"/>
          <xsd:element name="Achieved__P6_6" type="xsd:string" minOccurs="0" nillable="true" form="qualified"/>
          <xsd:element name="Achieved__P7_6" type="xsd:string" minOccurs="0" nillable="true" form="qualified"/>
          <xsd:element name="Achieved__P8_6" type="xsd:string" minOccurs="0" nillable="true" form="qualified"/>
          <xsd:element name="Achieved__P9_6" type="xsd:string" minOccurs="0" nillable="true" form="qualified"/>
          <xsd:element name="Achieved__P10_6" type="xsd:string" minOccurs="0" nillable="true" form="qualified"/>
          <xsd:element name="Achieved__P11_6" type="xsd:string" minOccurs="0" nillable="true" form="qualified"/>
          <xsd:element name="Achieved__P12_6" type="xsd:string" minOccurs="0" nillable="true" form="qualified"/>
          <xsd:element name="Target_P1_7" type="xsd:double" minOccurs="0" nillable="true" form="qualified"/>
          <xsd:element name="Target_P2_7" type="xsd:double" minOccurs="0" nillable="true" form="qualified"/>
          <xsd:element name="Target_P3_7" type="xsd:double" minOccurs="0" nillable="true" form="qualified"/>
          <xsd:element name="Target_P4_7" type="xsd:double" minOccurs="0" nillable="true" form="qualified"/>
          <xsd:element name="Target_P5_7" type="xsd:double" minOccurs="0" nillable="true" form="qualified"/>
          <xsd:element name="Target_P6_7" type="xsd:double" minOccurs="0" nillable="true" form="qualified"/>
          <xsd:element name="Target_P7_7" type="xsd:double" minOccurs="0" nillable="true" form="qualified"/>
          <xsd:element name="Target_P8_7" type="xsd:double" minOccurs="0" nillable="true" form="qualified"/>
          <xsd:element name="Target_P9_7" type="xsd:double" minOccurs="0" nillable="true" form="qualified"/>
          <xsd:element name="Target_P10_7" type="xsd:double" minOccurs="0" nillable="true" form="qualified"/>
          <xsd:element name="Target_P11_7" type="xsd:double" minOccurs="0" nillable="true" form="qualified"/>
          <xsd:element name="Target_P12_7" type="xsd:double" minOccurs="0" nillable="true" form="qualified"/>
          <xsd:element name="Achieved__P1_7" type="xsd:double" minOccurs="0" nillable="true" form="qualified"/>
          <xsd:element name="Achieved__P2_7" type="xsd:double" minOccurs="0" nillable="true" form="qualified"/>
          <xsd:element name="Achieved__P3_7" type="xsd:double" minOccurs="0" nillable="true" form="qualified"/>
          <xsd:element name="Achieved__P4_7" type="xsd:double" minOccurs="0" nillable="true" form="qualified"/>
          <xsd:element name="Achieved__P5_7" type="xsd:string" minOccurs="0" nillable="true" form="qualified"/>
          <xsd:element name="Achieved__P6_7" type="xsd:string" minOccurs="0" nillable="true" form="qualified"/>
          <xsd:element name="Achieved__P7_7" type="xsd:string" minOccurs="0" nillable="true" form="qualified"/>
          <xsd:element name="Achieved__P8_7" type="xsd:string" minOccurs="0" nillable="true" form="qualified"/>
          <xsd:element name="Achieved__P9_7" type="xsd:string" minOccurs="0" nillable="true" form="qualified"/>
          <xsd:element name="Achieved__P10_7" type="xsd:string" minOccurs="0" nillable="true" form="qualified"/>
          <xsd:element name="Achieved__P11_7" type="xsd:string" minOccurs="0" nillable="true" form="qualified"/>
          <xsd:element name="Achieved__P12_7" type="xsd:string" minOccurs="0" nillable="true" form="qualified"/>
          <xsd:element name="Target_P1_8" type="xsd:string" minOccurs="0" nillable="true" form="qualified"/>
          <xsd:element name="Target_P2_8" type="xsd:double" minOccurs="0" nillable="true" form="qualified"/>
          <xsd:element name="Target_P3_8" type="xsd:string" minOccurs="0" nillable="true" form="qualified"/>
          <xsd:element name="Target_P4_8" type="xsd:double" minOccurs="0" nillable="true" form="qualified"/>
          <xsd:element name="Target_P5_8" type="xsd:string" minOccurs="0" nillable="true" form="qualified"/>
          <xsd:element name="Target_P6_8" type="xsd:double" minOccurs="0" nillable="true" form="qualified"/>
          <xsd:element name="Target_P7_8" type="xsd:string" minOccurs="0" nillable="true" form="qualified"/>
          <xsd:element name="Target_P8_8" type="xsd:double" minOccurs="0" nillable="true" form="qualified"/>
          <xsd:element name="Target_P9_8" type="xsd:double" minOccurs="0" nillable="true" form="qualified"/>
          <xsd:element name="Target_P10_8" type="xsd:double" minOccurs="0" nillable="true" form="qualified"/>
          <xsd:element name="Target_P11_8" type="xsd:double" minOccurs="0" nillable="true" form="qualified"/>
          <xsd:element name="Target_P12_8" type="xsd:double" minOccurs="0" nillable="true" form="qualified"/>
          <xsd:element name="Achieved__P1_8" type="xsd:string" minOccurs="0" nillable="true" form="qualified"/>
          <xsd:element name="Achieved__P2_8" type="xsd:string" minOccurs="0" nillable="true" form="qualified"/>
          <xsd:element name="Achieved__P3_8" type="xsd:string" minOccurs="0" nillable="true" form="qualified"/>
          <xsd:element name="Achieved__P4_8" type="xsd:string" minOccurs="0" nillable="true" form="qualified"/>
          <xsd:element name="Achieved__P5_8" type="xsd:string" minOccurs="0" nillable="true" form="qualified"/>
          <xsd:element name="Achieved__P6_8" type="xsd:string" minOccurs="0" nillable="true" form="qualified"/>
          <xsd:element name="Achieved__P7_8" type="xsd:string" minOccurs="0" nillable="true" form="qualified"/>
          <xsd:element name="Achieved__P8_8" type="xsd:string" minOccurs="0" nillable="true" form="qualified"/>
          <xsd:element name="Achieved__P9_8" type="xsd:string" minOccurs="0" nillable="true" form="qualified"/>
          <xsd:element name="Achieved__P10_8" type="xsd:string" minOccurs="0" nillable="true" form="qualified"/>
          <xsd:element name="Achieved__P11_8" type="xsd:string" minOccurs="0" nillable="true" form="qualified"/>
          <xsd:element name="Achieved__P12_8" type="xsd:string" minOccurs="0" nillable="true" form="qualified"/>
          <xsd:element name="Target_P1_9" type="xsd:double" minOccurs="0" nillable="true" form="qualified"/>
          <xsd:element name="Target_P2_9" type="xsd:double" minOccurs="0" nillable="true" form="qualified"/>
          <xsd:element name="Target_P3_9" type="xsd:double" minOccurs="0" nillable="true" form="qualified"/>
          <xsd:element name="Target_P4_9" type="xsd:double" minOccurs="0" nillable="true" form="qualified"/>
          <xsd:element name="Target_P5_9" type="xsd:double" minOccurs="0" nillable="true" form="qualified"/>
          <xsd:element name="Target_P6_9" type="xsd:double" minOccurs="0" nillable="true" form="qualified"/>
          <xsd:element name="Target_P7_9" type="xsd:double" minOccurs="0" nillable="true" form="qualified"/>
          <xsd:element name="Target_P8_9" type="xsd:double" minOccurs="0" nillable="true" form="qualified"/>
          <xsd:element name="Target_P9_9" type="xsd:double" minOccurs="0" nillable="true" form="qualified"/>
          <xsd:element name="Target_P10_9" type="xsd:double" minOccurs="0" nillable="true" form="qualified"/>
          <xsd:element name="Target_P11_9" type="xsd:double" minOccurs="0" nillable="true" form="qualified"/>
          <xsd:element name="Target_P12_9" type="xsd:double" minOccurs="0" nillable="true" form="qualified"/>
          <xsd:element name="Achieved__P1_9" type="xsd:string" minOccurs="0" nillable="true" form="qualified"/>
          <xsd:element name="Achieved__P2_9" type="xsd:double" minOccurs="0" nillable="true" form="qualified"/>
          <xsd:element name="Achieved__P3_9" type="xsd:string" minOccurs="0" nillable="true" form="qualified"/>
          <xsd:element name="Achieved__P4_9" type="xsd:double" minOccurs="0" nillable="true" form="qualified"/>
          <xsd:element name="Achieved__P5_9" type="xsd:string" minOccurs="0" nillable="true" form="qualified"/>
          <xsd:element name="Achieved__P6_9" type="xsd:string" minOccurs="0" nillable="true" form="qualified"/>
          <xsd:element name="Achieved__P7_9" type="xsd:string" minOccurs="0" nillable="true" form="qualified"/>
          <xsd:element name="Achieved__P8_9" type="xsd:string" minOccurs="0" nillable="true" form="qualified"/>
          <xsd:element name="Achieved__P9_9" type="xsd:string" minOccurs="0" nillable="true" form="qualified"/>
          <xsd:element name="Achieved__P10_9" type="xsd:string" minOccurs="0" nillable="true" form="qualified"/>
          <xsd:element name="Achieved__P11_9" type="xsd:string" minOccurs="0" nillable="true" form="qualified"/>
          <xsd:element name="Achieved__P12_9" type="xsd:string" minOccurs="0" nillable="true" form="qualified"/>
          <xsd:element name="Target_P1" type="xsd:string" minOccurs="0" nillable="true" form="qualified"/>
          <xsd:element name="Target_P2" type="xsd:string" minOccurs="0" nillable="true" form="qualified"/>
          <xsd:element name="Target_P3" type="xsd:string" minOccurs="0" nillable="true" form="qualified"/>
          <xsd:element name="Target_P4" type="xsd:double" minOccurs="0" nillable="true" form="qualified"/>
          <xsd:element name="Target_P5" type="xsd:string" minOccurs="0" nillable="true" form="qualified"/>
          <xsd:element name="Target_P6" type="xsd:string" minOccurs="0" nillable="true" form="qualified"/>
          <xsd:element name="Target_P7" type="xsd:string" minOccurs="0" nillable="true" form="qualified"/>
          <xsd:element name="Target_P8" type="xsd:string" minOccurs="0" nillable="true" form="qualified"/>
          <xsd:element name="Target_P9" type="xsd:string" minOccurs="0" nillable="true" form="qualified"/>
          <xsd:element name="Target_P10" type="xsd:string" minOccurs="0" nillable="true" form="qualified"/>
          <xsd:element name="Target_P11" type="xsd:string" minOccurs="0" nillable="true" form="qualified"/>
          <xsd:element name="Target_P12" type="xsd:string" minOccurs="0" nillable="true" form="qualified"/>
          <xsd:element name="Achieved__P1" type="xsd:string" minOccurs="0" nillable="true" form="qualified"/>
          <xsd:element name="Achieved__P2" type="xsd:string" minOccurs="0" nillable="true" form="qualified"/>
          <xsd:element name="Achieved__P3" type="xsd:string" minOccurs="0" nillable="true" form="qualified"/>
          <xsd:element name="Achieved__P4" type="xsd:string" minOccurs="0" nillable="true" form="qualified"/>
          <xsd:element name="Achieved__P5" type="xsd:string" minOccurs="0" nillable="true" form="qualified"/>
          <xsd:element name="Achieved__P6" type="xsd:string" minOccurs="0" nillable="true" form="qualified"/>
          <xsd:element name="Achieved__P7" type="xsd:string" minOccurs="0" nillable="true" form="qualified"/>
          <xsd:element name="Achieved__P8" type="xsd:string" minOccurs="0" nillable="true" form="qualified"/>
          <xsd:element name="Achieved__P9" type="xsd:string" minOccurs="0" nillable="true" form="qualified"/>
          <xsd:element name="Achieved__P10" type="xsd:string" minOccurs="0" nillable="true" form="qualified"/>
          <xsd:element name="Achieved__P11" type="xsd:string" minOccurs="0" nillable="true" form="qualified"/>
          <xsd:element name="Achieved__P12" type="xsd:string" minOccurs="0" nillable="true" form="qualified"/>
        </xsd:sequence>
      </xsd:complexType>
    </xsd:schema>
  </Schema>
  <Map ID="43" Name="Root_Map" RootElement="Root" SchemaID="Schema2"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xmlMaps" Target="xmlMap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086500655307994"/>
          <c:y val="5.2401746724890827E-2"/>
          <c:w val="0.80996068152031453"/>
          <c:h val="0.64192139737991305"/>
        </c:manualLayout>
      </c:layout>
      <c:barChart>
        <c:barDir val="col"/>
        <c:grouping val="clustered"/>
        <c:varyColors val="0"/>
        <c:ser>
          <c:idx val="0"/>
          <c:order val="0"/>
          <c:tx>
            <c:strRef>
              <c:f>'Introducerea datelor'!$B$33</c:f>
              <c:strCache>
                <c:ptCount val="1"/>
                <c:pt idx="0">
                  <c:v>Buget Cumulativ</c:v>
                </c:pt>
              </c:strCache>
            </c:strRef>
          </c:tx>
          <c:spPr>
            <a:solidFill>
              <a:srgbClr val="993366"/>
            </a:solidFill>
            <a:ln w="3175">
              <a:solidFill>
                <a:srgbClr val="000000"/>
              </a:solidFill>
              <a:prstDash val="solid"/>
            </a:ln>
            <a:effectLst>
              <a:outerShdw blurRad="63500" dist="38100" dir="2700000" algn="br">
                <a:srgbClr val="000000"/>
              </a:outerShdw>
            </a:effectLst>
          </c:spPr>
          <c:invertIfNegative val="0"/>
          <c:val>
            <c:numRef>
              <c:f>'Introducerea datelor'!$C$33:$N$33</c:f>
              <c:numCache>
                <c:formatCode>#,##0</c:formatCode>
                <c:ptCount val="12"/>
                <c:pt idx="0">
                  <c:v>1538129</c:v>
                </c:pt>
                <c:pt idx="1">
                  <c:v>3581481</c:v>
                </c:pt>
                <c:pt idx="2">
                  <c:v>5661846.8399999999</c:v>
                </c:pt>
                <c:pt idx="3">
                  <c:v>7713946</c:v>
                </c:pt>
                <c:pt idx="4">
                  <c:v>0</c:v>
                </c:pt>
                <c:pt idx="5">
                  <c:v>0</c:v>
                </c:pt>
                <c:pt idx="6">
                  <c:v>0</c:v>
                </c:pt>
                <c:pt idx="7">
                  <c:v>0</c:v>
                </c:pt>
                <c:pt idx="8">
                  <c:v>0</c:v>
                </c:pt>
                <c:pt idx="9">
                  <c:v>0</c:v>
                </c:pt>
                <c:pt idx="10">
                  <c:v>0</c:v>
                </c:pt>
                <c:pt idx="11">
                  <c:v>0</c:v>
                </c:pt>
              </c:numCache>
            </c:numRef>
          </c:val>
        </c:ser>
        <c:ser>
          <c:idx val="1"/>
          <c:order val="1"/>
          <c:tx>
            <c:strRef>
              <c:f>'Introducerea datelor'!$B$34</c:f>
              <c:strCache>
                <c:ptCount val="1"/>
                <c:pt idx="0">
                  <c:v>Debursări cumulative</c:v>
                </c:pt>
              </c:strCache>
            </c:strRef>
          </c:tx>
          <c:spPr>
            <a:solidFill>
              <a:srgbClr val="0070C0"/>
            </a:solidFill>
            <a:ln w="3175">
              <a:solidFill>
                <a:srgbClr val="000000"/>
              </a:solidFill>
              <a:prstDash val="solid"/>
            </a:ln>
            <a:effectLst>
              <a:outerShdw blurRad="50800" dist="50800" dir="5400000" algn="ctr" rotWithShape="0">
                <a:schemeClr val="tx1"/>
              </a:outerShdw>
            </a:effectLst>
          </c:spPr>
          <c:invertIfNegative val="0"/>
          <c:val>
            <c:numRef>
              <c:f>'Introducerea datelor'!$C$34:$N$34</c:f>
              <c:numCache>
                <c:formatCode>#,##0</c:formatCode>
                <c:ptCount val="12"/>
                <c:pt idx="0">
                  <c:v>3877267</c:v>
                </c:pt>
                <c:pt idx="1">
                  <c:v>3877267</c:v>
                </c:pt>
                <c:pt idx="2">
                  <c:v>6167033</c:v>
                </c:pt>
                <c:pt idx="3">
                  <c:v>6928428</c:v>
                </c:pt>
                <c:pt idx="4">
                  <c:v>0</c:v>
                </c:pt>
                <c:pt idx="5">
                  <c:v>0</c:v>
                </c:pt>
                <c:pt idx="6">
                  <c:v>0</c:v>
                </c:pt>
                <c:pt idx="7">
                  <c:v>0</c:v>
                </c:pt>
                <c:pt idx="8">
                  <c:v>0</c:v>
                </c:pt>
                <c:pt idx="9">
                  <c:v>0</c:v>
                </c:pt>
                <c:pt idx="10">
                  <c:v>0</c:v>
                </c:pt>
                <c:pt idx="11">
                  <c:v>0</c:v>
                </c:pt>
              </c:numCache>
            </c:numRef>
          </c:val>
        </c:ser>
        <c:dLbls>
          <c:showLegendKey val="0"/>
          <c:showVal val="0"/>
          <c:showCatName val="0"/>
          <c:showSerName val="0"/>
          <c:showPercent val="0"/>
          <c:showBubbleSize val="0"/>
        </c:dLbls>
        <c:gapWidth val="70"/>
        <c:axId val="292536928"/>
        <c:axId val="292537712"/>
      </c:barChart>
      <c:catAx>
        <c:axId val="292536928"/>
        <c:scaling>
          <c:orientation val="minMax"/>
        </c:scaling>
        <c:delete val="0"/>
        <c:axPos val="b"/>
        <c:title>
          <c:tx>
            <c:rich>
              <a:bodyPr/>
              <a:lstStyle/>
              <a:p>
                <a:pPr>
                  <a:defRPr sz="575" b="1" i="0" u="none" strike="noStrike" baseline="0">
                    <a:solidFill>
                      <a:srgbClr val="000000"/>
                    </a:solidFill>
                    <a:latin typeface="Arial"/>
                    <a:ea typeface="Arial"/>
                    <a:cs typeface="Arial"/>
                  </a:defRPr>
                </a:pPr>
                <a:r>
                  <a:rPr lang="fr-FR"/>
                  <a:t>Reporting Period</a:t>
                </a:r>
              </a:p>
            </c:rich>
          </c:tx>
          <c:layout>
            <c:manualLayout>
              <c:xMode val="edge"/>
              <c:yMode val="edge"/>
              <c:x val="0.4806629014305151"/>
              <c:y val="0.7869564121078757"/>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2700000" vert="horz"/>
          <a:lstStyle/>
          <a:p>
            <a:pPr>
              <a:defRPr sz="600" b="0" i="0" u="none" strike="noStrike" baseline="0">
                <a:solidFill>
                  <a:srgbClr val="000000"/>
                </a:solidFill>
                <a:latin typeface="Arial"/>
                <a:ea typeface="Arial"/>
                <a:cs typeface="Arial"/>
              </a:defRPr>
            </a:pPr>
            <a:endParaRPr lang="ro-RO"/>
          </a:p>
        </c:txPr>
        <c:crossAx val="292537712"/>
        <c:crosses val="autoZero"/>
        <c:auto val="1"/>
        <c:lblAlgn val="ctr"/>
        <c:lblOffset val="100"/>
        <c:tickLblSkip val="1"/>
        <c:tickMarkSkip val="1"/>
        <c:noMultiLvlLbl val="0"/>
      </c:catAx>
      <c:valAx>
        <c:axId val="292537712"/>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600" b="0" i="0" u="none" strike="noStrike" baseline="0">
                <a:solidFill>
                  <a:srgbClr val="000000"/>
                </a:solidFill>
                <a:latin typeface="Arial"/>
                <a:ea typeface="Arial"/>
                <a:cs typeface="Arial"/>
              </a:defRPr>
            </a:pPr>
            <a:endParaRPr lang="ro-RO"/>
          </a:p>
        </c:txPr>
        <c:crossAx val="292536928"/>
        <c:crosses val="autoZero"/>
        <c:crossBetween val="between"/>
      </c:valAx>
      <c:spPr>
        <a:solidFill>
          <a:srgbClr val="FFFFFF"/>
        </a:solidFill>
        <a:ln w="3175">
          <a:solidFill>
            <a:srgbClr val="000000"/>
          </a:solidFill>
          <a:prstDash val="solid"/>
        </a:ln>
      </c:spPr>
    </c:plotArea>
    <c:legend>
      <c:legendPos val="r"/>
      <c:legendEntry>
        <c:idx val="0"/>
        <c:txPr>
          <a:bodyPr/>
          <a:lstStyle/>
          <a:p>
            <a:pPr>
              <a:defRPr sz="675" b="0" i="0" u="none" strike="noStrike" baseline="0">
                <a:solidFill>
                  <a:srgbClr val="000000"/>
                </a:solidFill>
                <a:latin typeface="Arial"/>
                <a:ea typeface="Arial"/>
                <a:cs typeface="Arial"/>
              </a:defRPr>
            </a:pPr>
            <a:endParaRPr lang="ro-RO"/>
          </a:p>
        </c:txPr>
      </c:legendEntry>
      <c:legendEntry>
        <c:idx val="1"/>
        <c:txPr>
          <a:bodyPr/>
          <a:lstStyle/>
          <a:p>
            <a:pPr>
              <a:defRPr sz="675" b="0" i="0" u="none" strike="noStrike" baseline="0">
                <a:solidFill>
                  <a:srgbClr val="000000"/>
                </a:solidFill>
                <a:latin typeface="Arial"/>
                <a:ea typeface="Arial"/>
                <a:cs typeface="Arial"/>
              </a:defRPr>
            </a:pPr>
            <a:endParaRPr lang="ro-RO"/>
          </a:p>
        </c:txPr>
      </c:legendEntry>
      <c:layout>
        <c:manualLayout>
          <c:xMode val="edge"/>
          <c:yMode val="edge"/>
          <c:x val="0.13106154924351718"/>
          <c:y val="0.88209606986899558"/>
          <c:w val="0.84665787195448783"/>
          <c:h val="0.10480349344978168"/>
        </c:manualLayout>
      </c:layout>
      <c:overlay val="0"/>
      <c:spPr>
        <a:solidFill>
          <a:srgbClr val="FFFFFF"/>
        </a:solidFill>
        <a:ln w="3175">
          <a:solidFill>
            <a:srgbClr val="000000"/>
          </a:solidFill>
          <a:prstDash val="solid"/>
        </a:ln>
      </c:spPr>
      <c:txPr>
        <a:bodyPr/>
        <a:lstStyle/>
        <a:p>
          <a:pPr>
            <a:defRPr sz="480"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75"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551941775369225"/>
          <c:y val="8.9552622711734586E-2"/>
          <c:w val="0.83314004319329593"/>
          <c:h val="0.65320736566206339"/>
        </c:manualLayout>
      </c:layout>
      <c:barChart>
        <c:barDir val="col"/>
        <c:grouping val="clustered"/>
        <c:varyColors val="0"/>
        <c:ser>
          <c:idx val="0"/>
          <c:order val="0"/>
          <c:tx>
            <c:strRef>
              <c:f>'Introducerea datelor'!$G$122</c:f>
              <c:strCache>
                <c:ptCount val="1"/>
                <c:pt idx="0">
                  <c:v>Target // Ținta</c:v>
                </c:pt>
              </c:strCache>
            </c:strRef>
          </c:tx>
          <c:spPr>
            <a:solidFill>
              <a:srgbClr val="0066CC"/>
            </a:solidFill>
            <a:ln w="25400">
              <a:noFill/>
            </a:ln>
          </c:spPr>
          <c:invertIfNegative val="0"/>
          <c:val>
            <c:numRef>
              <c:f>'Introducerea datelor'!$H$122:$S$122</c:f>
              <c:numCache>
                <c:formatCode>#,##0</c:formatCode>
                <c:ptCount val="12"/>
                <c:pt idx="1">
                  <c:v>45</c:v>
                </c:pt>
                <c:pt idx="3">
                  <c:v>60</c:v>
                </c:pt>
                <c:pt idx="5">
                  <c:v>0</c:v>
                </c:pt>
              </c:numCache>
            </c:numRef>
          </c:val>
        </c:ser>
        <c:ser>
          <c:idx val="1"/>
          <c:order val="1"/>
          <c:tx>
            <c:strRef>
              <c:f>'Introducerea datelor'!$G$123</c:f>
              <c:strCache>
                <c:ptCount val="1"/>
                <c:pt idx="0">
                  <c:v>Achieved // Realizat</c:v>
                </c:pt>
              </c:strCache>
            </c:strRef>
          </c:tx>
          <c:spPr>
            <a:solidFill>
              <a:srgbClr val="00CCFF"/>
            </a:solidFill>
            <a:ln w="12700">
              <a:solidFill>
                <a:srgbClr val="000000"/>
              </a:solidFill>
              <a:prstDash val="solid"/>
            </a:ln>
          </c:spPr>
          <c:invertIfNegative val="0"/>
          <c:val>
            <c:numRef>
              <c:f>'Introducerea datelor'!$H$123:$S$123</c:f>
              <c:numCache>
                <c:formatCode>#,##0.0</c:formatCode>
                <c:ptCount val="12"/>
                <c:pt idx="1">
                  <c:v>43.6</c:v>
                </c:pt>
                <c:pt idx="3">
                  <c:v>56.8</c:v>
                </c:pt>
              </c:numCache>
            </c:numRef>
          </c:val>
        </c:ser>
        <c:dLbls>
          <c:showLegendKey val="0"/>
          <c:showVal val="0"/>
          <c:showCatName val="0"/>
          <c:showSerName val="0"/>
          <c:showPercent val="0"/>
          <c:showBubbleSize val="0"/>
        </c:dLbls>
        <c:gapWidth val="150"/>
        <c:axId val="316599440"/>
        <c:axId val="316599832"/>
      </c:barChart>
      <c:catAx>
        <c:axId val="316599440"/>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16599832"/>
        <c:crosses val="autoZero"/>
        <c:auto val="1"/>
        <c:lblAlgn val="ctr"/>
        <c:lblOffset val="100"/>
        <c:tickLblSkip val="1"/>
        <c:tickMarkSkip val="1"/>
        <c:noMultiLvlLbl val="0"/>
      </c:catAx>
      <c:valAx>
        <c:axId val="31659983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16599440"/>
        <c:crosses val="autoZero"/>
        <c:crossBetween val="between"/>
      </c:valAx>
      <c:spPr>
        <a:noFill/>
        <a:ln w="25400">
          <a:noFill/>
        </a:ln>
      </c:spPr>
    </c:plotArea>
    <c:legend>
      <c:legendPos val="r"/>
      <c:layout>
        <c:manualLayout>
          <c:xMode val="edge"/>
          <c:yMode val="edge"/>
          <c:x val="0.18118466898954694"/>
          <c:y val="0.9109947643979055"/>
          <c:w val="0.57491289198606232"/>
          <c:h val="7.3298429319371736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36842105263327E-2"/>
          <c:y val="9.7938144329896962E-2"/>
          <c:w val="0.89473684210526316"/>
          <c:h val="0.6134020618556697"/>
        </c:manualLayout>
      </c:layout>
      <c:barChart>
        <c:barDir val="col"/>
        <c:grouping val="clustered"/>
        <c:varyColors val="0"/>
        <c:ser>
          <c:idx val="0"/>
          <c:order val="0"/>
          <c:tx>
            <c:strRef>
              <c:f>'Introducerea datelor'!$G$118</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datelor'!$H$118:$S$118</c:f>
              <c:numCache>
                <c:formatCode>#,##0</c:formatCode>
                <c:ptCount val="12"/>
                <c:pt idx="1">
                  <c:v>3</c:v>
                </c:pt>
                <c:pt idx="3">
                  <c:v>3</c:v>
                </c:pt>
                <c:pt idx="5">
                  <c:v>0</c:v>
                </c:pt>
              </c:numCache>
            </c:numRef>
          </c:val>
        </c:ser>
        <c:ser>
          <c:idx val="1"/>
          <c:order val="1"/>
          <c:tx>
            <c:strRef>
              <c:f>'Introducerea datelor'!$G$119</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datelor'!$H$119:$S$119</c:f>
              <c:numCache>
                <c:formatCode>#,##0.0</c:formatCode>
                <c:ptCount val="12"/>
                <c:pt idx="1">
                  <c:v>2.8</c:v>
                </c:pt>
                <c:pt idx="3">
                  <c:v>0.8</c:v>
                </c:pt>
              </c:numCache>
            </c:numRef>
          </c:val>
        </c:ser>
        <c:dLbls>
          <c:showLegendKey val="0"/>
          <c:showVal val="0"/>
          <c:showCatName val="0"/>
          <c:showSerName val="0"/>
          <c:showPercent val="0"/>
          <c:showBubbleSize val="0"/>
        </c:dLbls>
        <c:gapWidth val="150"/>
        <c:axId val="292540064"/>
        <c:axId val="292540456"/>
      </c:barChart>
      <c:catAx>
        <c:axId val="292540064"/>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292540456"/>
        <c:crosses val="autoZero"/>
        <c:auto val="1"/>
        <c:lblAlgn val="ctr"/>
        <c:lblOffset val="100"/>
        <c:tickLblSkip val="1"/>
        <c:tickMarkSkip val="1"/>
        <c:noMultiLvlLbl val="0"/>
      </c:catAx>
      <c:valAx>
        <c:axId val="292540456"/>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292540064"/>
        <c:crosses val="autoZero"/>
        <c:crossBetween val="between"/>
      </c:valAx>
      <c:spPr>
        <a:noFill/>
        <a:ln w="25400">
          <a:noFill/>
        </a:ln>
      </c:spPr>
    </c:plotArea>
    <c:legend>
      <c:legendPos val="r"/>
      <c:layout>
        <c:manualLayout>
          <c:xMode val="edge"/>
          <c:yMode val="edge"/>
          <c:x val="0.17894810517106435"/>
          <c:y val="0.91237113402061853"/>
          <c:w val="0.57894921029608215"/>
          <c:h val="7.2164948453608255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1" i="0" u="none" strike="noStrike" baseline="0">
                <a:solidFill>
                  <a:srgbClr val="000000"/>
                </a:solidFill>
                <a:latin typeface="Arial"/>
                <a:ea typeface="Arial"/>
                <a:cs typeface="Arial"/>
              </a:defRPr>
            </a:pPr>
            <a:r>
              <a:rPr lang="fr-FR"/>
              <a:t>Disbursements to PR</a:t>
            </a:r>
          </a:p>
        </c:rich>
      </c:tx>
      <c:overlay val="0"/>
      <c:spPr>
        <a:noFill/>
        <a:ln w="25400">
          <a:noFill/>
        </a:ln>
      </c:spPr>
    </c:title>
    <c:autoTitleDeleted val="0"/>
    <c:plotArea>
      <c:layout/>
      <c:areaChart>
        <c:grouping val="standard"/>
        <c:varyColors val="0"/>
        <c:ser>
          <c:idx val="0"/>
          <c:order val="0"/>
          <c:tx>
            <c:strRef>
              <c:f>'Introducerea datelor'!$B$33</c:f>
              <c:strCache>
                <c:ptCount val="1"/>
                <c:pt idx="0">
                  <c:v>Buget Cumulativ</c:v>
                </c:pt>
              </c:strCache>
            </c:strRef>
          </c:tx>
          <c:spPr>
            <a:solidFill>
              <a:srgbClr val="339966"/>
            </a:solidFill>
            <a:ln w="12700">
              <a:solidFill>
                <a:srgbClr val="0000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c:v>
                </c:pt>
                <c:pt idx="7">
                  <c:v>P8</c:v>
                </c:pt>
                <c:pt idx="8">
                  <c:v>P9</c:v>
                </c:pt>
                <c:pt idx="9">
                  <c:v>P10</c:v>
                </c:pt>
                <c:pt idx="10">
                  <c:v>P11</c:v>
                </c:pt>
              </c:strCache>
            </c:strRef>
          </c:cat>
          <c:val>
            <c:numRef>
              <c:f>'Introducerea datelor'!$C$33:$M$33</c:f>
              <c:numCache>
                <c:formatCode>#,##0</c:formatCode>
                <c:ptCount val="11"/>
                <c:pt idx="0">
                  <c:v>1538129</c:v>
                </c:pt>
                <c:pt idx="1">
                  <c:v>3581481</c:v>
                </c:pt>
                <c:pt idx="2">
                  <c:v>5661846.8399999999</c:v>
                </c:pt>
                <c:pt idx="3">
                  <c:v>7713946</c:v>
                </c:pt>
                <c:pt idx="4">
                  <c:v>0</c:v>
                </c:pt>
                <c:pt idx="5">
                  <c:v>0</c:v>
                </c:pt>
                <c:pt idx="6">
                  <c:v>0</c:v>
                </c:pt>
                <c:pt idx="7">
                  <c:v>0</c:v>
                </c:pt>
                <c:pt idx="8">
                  <c:v>0</c:v>
                </c:pt>
                <c:pt idx="9">
                  <c:v>0</c:v>
                </c:pt>
                <c:pt idx="10">
                  <c:v>0</c:v>
                </c:pt>
              </c:numCache>
            </c:numRef>
          </c:val>
        </c:ser>
        <c:ser>
          <c:idx val="1"/>
          <c:order val="1"/>
          <c:tx>
            <c:strRef>
              <c:f>'Introducerea datelor'!$B$34</c:f>
              <c:strCache>
                <c:ptCount val="1"/>
                <c:pt idx="0">
                  <c:v>Debursări cumulative</c:v>
                </c:pt>
              </c:strCache>
            </c:strRef>
          </c:tx>
          <c:spPr>
            <a:gradFill rotWithShape="0">
              <a:gsLst>
                <a:gs pos="0">
                  <a:srgbClr val="CCFFCC"/>
                </a:gs>
                <a:gs pos="100000">
                  <a:srgbClr val="CCFFCC">
                    <a:gamma/>
                    <a:tint val="54118"/>
                    <a:invGamma/>
                  </a:srgbClr>
                </a:gs>
              </a:gsLst>
              <a:lin ang="5400000" scaled="1"/>
            </a:gradFill>
            <a:ln w="12700">
              <a:solidFill>
                <a:srgbClr val="FFCC00"/>
              </a:solidFill>
              <a:prstDash val="solid"/>
            </a:ln>
          </c:spPr>
          <c:cat>
            <c:strRef>
              <c:f>'Introducerea datelor'!$C$30:$M$30</c:f>
              <c:strCache>
                <c:ptCount val="11"/>
                <c:pt idx="0">
                  <c:v>P1 (Q2.2010)</c:v>
                </c:pt>
                <c:pt idx="1">
                  <c:v>P2 (Q3-4.2010)</c:v>
                </c:pt>
                <c:pt idx="2">
                  <c:v>P3 (Q1-2.2011)</c:v>
                </c:pt>
                <c:pt idx="3">
                  <c:v>P4 (Q3-4.2011)</c:v>
                </c:pt>
                <c:pt idx="4">
                  <c:v>P5 (Q1-2.2012)</c:v>
                </c:pt>
                <c:pt idx="5">
                  <c:v>P6 (Q3-4.2012)</c:v>
                </c:pt>
                <c:pt idx="6">
                  <c:v>P7</c:v>
                </c:pt>
                <c:pt idx="7">
                  <c:v>P8</c:v>
                </c:pt>
                <c:pt idx="8">
                  <c:v>P9</c:v>
                </c:pt>
                <c:pt idx="9">
                  <c:v>P10</c:v>
                </c:pt>
                <c:pt idx="10">
                  <c:v>P11</c:v>
                </c:pt>
              </c:strCache>
            </c:strRef>
          </c:cat>
          <c:val>
            <c:numRef>
              <c:f>'Introducerea datelor'!$C$34:$M$34</c:f>
              <c:numCache>
                <c:formatCode>#,##0</c:formatCode>
                <c:ptCount val="11"/>
                <c:pt idx="0">
                  <c:v>3877267</c:v>
                </c:pt>
                <c:pt idx="1">
                  <c:v>3877267</c:v>
                </c:pt>
                <c:pt idx="2">
                  <c:v>6167033</c:v>
                </c:pt>
                <c:pt idx="3">
                  <c:v>6928428</c:v>
                </c:pt>
                <c:pt idx="4">
                  <c:v>0</c:v>
                </c:pt>
                <c:pt idx="5">
                  <c:v>0</c:v>
                </c:pt>
                <c:pt idx="6">
                  <c:v>0</c:v>
                </c:pt>
                <c:pt idx="7">
                  <c:v>0</c:v>
                </c:pt>
                <c:pt idx="8">
                  <c:v>0</c:v>
                </c:pt>
                <c:pt idx="9">
                  <c:v>0</c:v>
                </c:pt>
                <c:pt idx="10">
                  <c:v>0</c:v>
                </c:pt>
              </c:numCache>
            </c:numRef>
          </c:val>
        </c:ser>
        <c:dLbls>
          <c:showLegendKey val="0"/>
          <c:showVal val="0"/>
          <c:showCatName val="0"/>
          <c:showSerName val="0"/>
          <c:showPercent val="0"/>
          <c:showBubbleSize val="0"/>
        </c:dLbls>
        <c:dropLines>
          <c:spPr>
            <a:ln w="3175">
              <a:solidFill>
                <a:srgbClr val="000000"/>
              </a:solidFill>
              <a:prstDash val="solid"/>
            </a:ln>
          </c:spPr>
        </c:dropLines>
        <c:axId val="317055264"/>
        <c:axId val="317054480"/>
      </c:areaChart>
      <c:catAx>
        <c:axId val="317055264"/>
        <c:scaling>
          <c:orientation val="minMax"/>
        </c:scaling>
        <c:delete val="0"/>
        <c:axPos val="b"/>
        <c:numFmt formatCode="General" sourceLinked="1"/>
        <c:majorTickMark val="out"/>
        <c:minorTickMark val="none"/>
        <c:tickLblPos val="nextTo"/>
        <c:spPr>
          <a:ln w="3175">
            <a:solidFill>
              <a:srgbClr val="000000"/>
            </a:solidFill>
            <a:prstDash val="solid"/>
          </a:ln>
        </c:spPr>
        <c:txPr>
          <a:bodyPr rot="-5400000" vert="horz"/>
          <a:lstStyle/>
          <a:p>
            <a:pPr>
              <a:defRPr sz="100" b="1" i="0" u="none" strike="noStrike" baseline="0">
                <a:solidFill>
                  <a:srgbClr val="000000"/>
                </a:solidFill>
                <a:latin typeface="Arial"/>
                <a:ea typeface="Arial"/>
                <a:cs typeface="Arial"/>
              </a:defRPr>
            </a:pPr>
            <a:endParaRPr lang="ro-RO"/>
          </a:p>
        </c:txPr>
        <c:crossAx val="317054480"/>
        <c:crosses val="autoZero"/>
        <c:auto val="1"/>
        <c:lblAlgn val="ctr"/>
        <c:lblOffset val="100"/>
        <c:tickLblSkip val="8"/>
        <c:tickMarkSkip val="1"/>
        <c:noMultiLvlLbl val="0"/>
      </c:catAx>
      <c:valAx>
        <c:axId val="317054480"/>
        <c:scaling>
          <c:orientation val="minMax"/>
        </c:scaling>
        <c:delete val="0"/>
        <c:axPos val="l"/>
        <c:majorGridlines>
          <c:spPr>
            <a:ln w="3175">
              <a:solidFill>
                <a:srgbClr val="000000"/>
              </a:solidFill>
              <a:prstDash val="solid"/>
            </a:ln>
          </c:spPr>
        </c:majorGridlines>
        <c:title>
          <c:tx>
            <c:rich>
              <a:bodyPr/>
              <a:lstStyle/>
              <a:p>
                <a:pPr>
                  <a:defRPr sz="100" b="0" i="0" u="none" strike="noStrike" baseline="0">
                    <a:solidFill>
                      <a:srgbClr val="000000"/>
                    </a:solidFill>
                    <a:latin typeface="Arial"/>
                    <a:ea typeface="Arial"/>
                    <a:cs typeface="Arial"/>
                  </a:defRPr>
                </a:pPr>
                <a:r>
                  <a:rPr lang="fr-FR"/>
                  <a:t>USD</a:t>
                </a:r>
              </a:p>
            </c:rich>
          </c:tx>
          <c:overlay val="0"/>
          <c:spPr>
            <a:noFill/>
            <a:ln w="25400">
              <a:noFill/>
            </a:ln>
          </c:spPr>
        </c:title>
        <c:numFmt formatCode="_ * #,##0_ ;_ * \-#,##0_ ;_ * &quot;-&quot;_ ;_ @_ " sourceLinked="0"/>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ro-RO"/>
          </a:p>
        </c:txPr>
        <c:crossAx val="317055264"/>
        <c:crosses val="autoZero"/>
        <c:crossBetween val="midCat"/>
      </c:valAx>
      <c:spPr>
        <a:solidFill>
          <a:srgbClr val="FFFFFF"/>
        </a:solidFill>
        <a:ln w="3175">
          <a:solidFill>
            <a:srgbClr val="000000"/>
          </a:solidFill>
          <a:prstDash val="solid"/>
        </a:ln>
      </c:spPr>
    </c:plotArea>
    <c:legend>
      <c:legendPos val="r"/>
      <c:layout>
        <c:manualLayout>
          <c:xMode val="edge"/>
          <c:yMode val="edge"/>
          <c:x val="0"/>
          <c:y val="0"/>
          <c:w val="0"/>
          <c:h val="0"/>
        </c:manualLayout>
      </c:layout>
      <c:overlay val="0"/>
      <c:spPr>
        <a:solidFill>
          <a:srgbClr val="FFFFFF"/>
        </a:solidFill>
        <a:ln w="3175">
          <a:solidFill>
            <a:srgbClr val="000000"/>
          </a:solidFill>
          <a:prstDash val="solid"/>
        </a:ln>
      </c:spPr>
      <c:txPr>
        <a:bodyPr/>
        <a:lstStyle/>
        <a:p>
          <a:pPr>
            <a:defRPr sz="100" b="0" i="0" u="none" strike="noStrike" baseline="0">
              <a:solidFill>
                <a:srgbClr val="000000"/>
              </a:solidFill>
              <a:latin typeface="Arial"/>
              <a:ea typeface="Arial"/>
              <a:cs typeface="Arial"/>
            </a:defRPr>
          </a:pPr>
          <a:endParaRPr lang="ro-RO"/>
        </a:p>
      </c:txPr>
    </c:legend>
    <c:plotVisOnly val="1"/>
    <c:dispBlanksAs val="zero"/>
    <c:showDLblsOverMax val="0"/>
  </c:chart>
  <c:spPr>
    <a:noFill/>
    <a:ln w="9525">
      <a:noFill/>
    </a:ln>
  </c:spPr>
  <c:txPr>
    <a:bodyPr/>
    <a:lstStyle/>
    <a:p>
      <a:pPr>
        <a:defRPr sz="100"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19434544681968666"/>
          <c:y val="7.5694015811474585E-2"/>
          <c:w val="0.74366824572258583"/>
          <c:h val="0.58032078788797137"/>
        </c:manualLayout>
      </c:layout>
      <c:barChart>
        <c:barDir val="col"/>
        <c:grouping val="stacked"/>
        <c:varyColors val="0"/>
        <c:ser>
          <c:idx val="0"/>
          <c:order val="0"/>
          <c:spPr>
            <a:solidFill>
              <a:schemeClr val="accent1">
                <a:lumMod val="75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datelor'!$C$52:$C$55</c:f>
              <c:numCache>
                <c:formatCode>#,##0</c:formatCode>
                <c:ptCount val="4"/>
                <c:pt idx="0">
                  <c:v>6167033</c:v>
                </c:pt>
                <c:pt idx="1">
                  <c:v>3493703.37</c:v>
                </c:pt>
                <c:pt idx="2">
                  <c:v>1022060</c:v>
                </c:pt>
                <c:pt idx="3">
                  <c:v>1021459</c:v>
                </c:pt>
              </c:numCache>
            </c:numRef>
          </c:val>
        </c:ser>
        <c:ser>
          <c:idx val="1"/>
          <c:order val="1"/>
          <c:spPr>
            <a:solidFill>
              <a:schemeClr val="accent5">
                <a:lumMod val="60000"/>
                <a:lumOff val="40000"/>
              </a:schemeClr>
            </a:solidFill>
            <a:ln w="3175">
              <a:solidFill>
                <a:sysClr val="windowText" lastClr="000000">
                  <a:lumMod val="95000"/>
                  <a:lumOff val="5000"/>
                </a:sysClr>
              </a:solidFill>
            </a:ln>
            <a:effectLst>
              <a:outerShdw blurRad="50800" dist="38100" dir="2700000" algn="ctr" rotWithShape="0">
                <a:sysClr val="windowText" lastClr="000000"/>
              </a:outerShdw>
            </a:effectLst>
            <a:scene3d>
              <a:camera prst="orthographicFront"/>
              <a:lightRig rig="threePt" dir="t">
                <a:rot lat="0" lon="0" rev="1200000"/>
              </a:lightRig>
            </a:scene3d>
            <a:sp3d/>
          </c:spPr>
          <c:invertIfNegative val="0"/>
          <c:cat>
            <c:strRef>
              <c:f>'Introducerea datelor'!$B$52:$B$55</c:f>
              <c:strCache>
                <c:ptCount val="4"/>
                <c:pt idx="0">
                  <c:v>Debursat de către Fondul Global</c:v>
                </c:pt>
                <c:pt idx="1">
                  <c:v>Cheltuielile și debursările RP </c:v>
                </c:pt>
                <c:pt idx="2">
                  <c:v>Debursări către SR</c:v>
                </c:pt>
                <c:pt idx="3">
                  <c:v>Cheltuielile SR</c:v>
                </c:pt>
              </c:strCache>
            </c:strRef>
          </c:cat>
          <c:val>
            <c:numRef>
              <c:f>'Introducerea datelor'!$D$52:$D$55</c:f>
              <c:numCache>
                <c:formatCode>#,##0</c:formatCode>
                <c:ptCount val="4"/>
                <c:pt idx="0">
                  <c:v>761395</c:v>
                </c:pt>
                <c:pt idx="1">
                  <c:v>2193203.9</c:v>
                </c:pt>
                <c:pt idx="2">
                  <c:v>716519.69</c:v>
                </c:pt>
                <c:pt idx="3">
                  <c:v>629811</c:v>
                </c:pt>
              </c:numCache>
            </c:numRef>
          </c:val>
        </c:ser>
        <c:dLbls>
          <c:showLegendKey val="0"/>
          <c:showVal val="0"/>
          <c:showCatName val="0"/>
          <c:showSerName val="0"/>
          <c:showPercent val="0"/>
          <c:showBubbleSize val="0"/>
        </c:dLbls>
        <c:gapWidth val="150"/>
        <c:overlap val="100"/>
        <c:axId val="292533400"/>
        <c:axId val="292536536"/>
      </c:barChart>
      <c:catAx>
        <c:axId val="292533400"/>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ro-RO"/>
          </a:p>
        </c:txPr>
        <c:crossAx val="292536536"/>
        <c:crossesAt val="0"/>
        <c:auto val="1"/>
        <c:lblAlgn val="ctr"/>
        <c:lblOffset val="100"/>
        <c:noMultiLvlLbl val="0"/>
      </c:catAx>
      <c:valAx>
        <c:axId val="292536536"/>
        <c:scaling>
          <c:orientation val="minMax"/>
        </c:scaling>
        <c:delete val="0"/>
        <c:axPos val="l"/>
        <c:majorGridlines/>
        <c:numFmt formatCode="#,##0" sourceLinked="0"/>
        <c:majorTickMark val="out"/>
        <c:minorTickMark val="none"/>
        <c:tickLblPos val="nextTo"/>
        <c:txPr>
          <a:bodyPr rot="0" vert="horz"/>
          <a:lstStyle/>
          <a:p>
            <a:pPr>
              <a:defRPr sz="800" b="0" i="0" u="none" strike="noStrike" baseline="0">
                <a:solidFill>
                  <a:srgbClr val="000000"/>
                </a:solidFill>
                <a:latin typeface="Arial"/>
                <a:ea typeface="Arial"/>
                <a:cs typeface="Arial"/>
              </a:defRPr>
            </a:pPr>
            <a:endParaRPr lang="ro-RO"/>
          </a:p>
        </c:txPr>
        <c:crossAx val="292533400"/>
        <c:crosses val="autoZero"/>
        <c:crossBetween val="between"/>
      </c:valAx>
      <c:dTable>
        <c:showHorzBorder val="1"/>
        <c:showVertBorder val="1"/>
        <c:showOutline val="1"/>
        <c:showKeys val="1"/>
        <c:spPr>
          <a:ln w="3175">
            <a:solidFill>
              <a:srgbClr val="000000"/>
            </a:solidFill>
            <a:prstDash val="solid"/>
          </a:ln>
        </c:spPr>
        <c:txPr>
          <a:bodyPr/>
          <a:lstStyle/>
          <a:p>
            <a:pPr rtl="0">
              <a:defRPr sz="500" b="0" i="0" u="none" strike="noStrike" baseline="0">
                <a:solidFill>
                  <a:srgbClr val="000000"/>
                </a:solidFill>
                <a:latin typeface="Calibri"/>
                <a:ea typeface="Calibri"/>
                <a:cs typeface="Calibri"/>
              </a:defRPr>
            </a:pPr>
            <a:endParaRPr lang="ro-RO"/>
          </a:p>
        </c:txPr>
      </c:dTable>
      <c:spPr>
        <a:ln w="12700">
          <a:solidFill>
            <a:srgbClr val="000000"/>
          </a:solidFill>
        </a:ln>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033" r="0.75000000000000033" t="1" header="0.5" footer="0.5"/>
    <c:pageSetup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74201474201475"/>
          <c:y val="9.3877551020408165E-2"/>
          <c:w val="0.84029484029484081"/>
          <c:h val="0.53469387755102082"/>
        </c:manualLayout>
      </c:layout>
      <c:barChart>
        <c:barDir val="col"/>
        <c:grouping val="clustered"/>
        <c:varyColors val="0"/>
        <c:ser>
          <c:idx val="0"/>
          <c:order val="0"/>
          <c:spPr>
            <a:solidFill>
              <a:srgbClr val="993366"/>
            </a:solidFill>
            <a:ln w="6350">
              <a:solidFill>
                <a:schemeClr val="tx1">
                  <a:lumMod val="95000"/>
                  <a:lumOff val="5000"/>
                </a:schemeClr>
              </a:solidFill>
            </a:ln>
            <a:effectLst>
              <a:outerShdw blurRad="25400" dist="38100" dir="2700000" algn="ctr" rotWithShape="0">
                <a:sysClr val="windowText" lastClr="000000"/>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datelor'!$C$39:$C$43</c:f>
              <c:numCache>
                <c:formatCode>#,##0</c:formatCode>
                <c:ptCount val="5"/>
                <c:pt idx="0">
                  <c:v>3053571.77</c:v>
                </c:pt>
                <c:pt idx="1">
                  <c:v>3845087.23</c:v>
                </c:pt>
                <c:pt idx="2">
                  <c:v>324308</c:v>
                </c:pt>
                <c:pt idx="3">
                  <c:v>490979</c:v>
                </c:pt>
                <c:pt idx="4">
                  <c:v>0</c:v>
                </c:pt>
              </c:numCache>
            </c:numRef>
          </c:val>
        </c:ser>
        <c:ser>
          <c:idx val="1"/>
          <c:order val="1"/>
          <c:spPr>
            <a:solidFill>
              <a:schemeClr val="accent4">
                <a:lumMod val="40000"/>
                <a:lumOff val="60000"/>
              </a:schemeClr>
            </a:solidFill>
            <a:ln w="3175">
              <a:solidFill>
                <a:schemeClr val="accent2">
                  <a:lumMod val="50000"/>
                </a:schemeClr>
              </a:solidFill>
            </a:ln>
            <a:effectLst>
              <a:outerShdw blurRad="50800" dist="38100" dir="2100000" algn="ctr" rotWithShape="0">
                <a:schemeClr val="tx1">
                  <a:lumMod val="85000"/>
                  <a:lumOff val="15000"/>
                  <a:alpha val="87000"/>
                </a:schemeClr>
              </a:outerShdw>
            </a:effectLst>
          </c:spPr>
          <c:invertIfNegative val="0"/>
          <c:cat>
            <c:strRef>
              <c:f>'Introducerea datelor'!$B$39:$B$43</c:f>
              <c:strCache>
                <c:ptCount val="5"/>
                <c:pt idx="0">
                  <c:v>Acces la prevenire si testare</c:v>
                </c:pt>
                <c:pt idx="1">
                  <c:v>Sporire accesului educational a populatiei afectate de HIV/SIDA la servicii sociale si de sanatate</c:v>
                </c:pt>
                <c:pt idx="2">
                  <c:v>COORDONARE IMBUNATATITA SI PARTENERIAT</c:v>
                </c:pt>
                <c:pt idx="3">
                  <c:v>De a imbunatati performanta programului prin imbunatatirea infrastructurii</c:v>
                </c:pt>
                <c:pt idx="4">
                  <c:v>Utilizarea dobinzii </c:v>
                </c:pt>
              </c:strCache>
            </c:strRef>
          </c:cat>
          <c:val>
            <c:numRef>
              <c:f>'Introducerea datelor'!$D$39:$D$43</c:f>
              <c:numCache>
                <c:formatCode>#,##0</c:formatCode>
                <c:ptCount val="5"/>
                <c:pt idx="0">
                  <c:v>2695475.11</c:v>
                </c:pt>
                <c:pt idx="1">
                  <c:v>2478862.9700000002</c:v>
                </c:pt>
                <c:pt idx="2">
                  <c:v>204359.07</c:v>
                </c:pt>
                <c:pt idx="3">
                  <c:v>258468.26</c:v>
                </c:pt>
                <c:pt idx="4">
                  <c:v>49741.86</c:v>
                </c:pt>
              </c:numCache>
            </c:numRef>
          </c:val>
        </c:ser>
        <c:dLbls>
          <c:showLegendKey val="0"/>
          <c:showVal val="0"/>
          <c:showCatName val="0"/>
          <c:showSerName val="0"/>
          <c:showPercent val="0"/>
          <c:showBubbleSize val="0"/>
        </c:dLbls>
        <c:gapWidth val="150"/>
        <c:axId val="292538496"/>
        <c:axId val="292538888"/>
      </c:barChart>
      <c:catAx>
        <c:axId val="2925384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ro-RO"/>
          </a:p>
        </c:txPr>
        <c:crossAx val="292538888"/>
        <c:crosses val="autoZero"/>
        <c:auto val="1"/>
        <c:lblAlgn val="ctr"/>
        <c:lblOffset val="100"/>
        <c:tickMarkSkip val="1"/>
        <c:noMultiLvlLbl val="0"/>
      </c:catAx>
      <c:valAx>
        <c:axId val="292538888"/>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575" b="0" i="0" u="none" strike="noStrike" baseline="0">
                <a:solidFill>
                  <a:srgbClr val="000000"/>
                </a:solidFill>
                <a:latin typeface="Arial"/>
                <a:ea typeface="Arial"/>
                <a:cs typeface="Arial"/>
              </a:defRPr>
            </a:pPr>
            <a:endParaRPr lang="ro-RO"/>
          </a:p>
        </c:txPr>
        <c:crossAx val="292538496"/>
        <c:crosses val="autoZero"/>
        <c:crossBetween val="between"/>
      </c:valAx>
      <c:dTable>
        <c:showHorzBorder val="1"/>
        <c:showVertBorder val="1"/>
        <c:showOutline val="1"/>
        <c:showKeys val="1"/>
        <c:spPr>
          <a:ln w="3175">
            <a:solidFill>
              <a:srgbClr val="000000"/>
            </a:solidFill>
            <a:prstDash val="solid"/>
          </a:ln>
        </c:spPr>
        <c:txPr>
          <a:bodyPr/>
          <a:lstStyle/>
          <a:p>
            <a:pPr rtl="0">
              <a:defRPr sz="425" b="0" i="0" u="none" strike="noStrike" baseline="0">
                <a:solidFill>
                  <a:srgbClr val="000000"/>
                </a:solidFill>
                <a:latin typeface="Arial"/>
                <a:ea typeface="Arial"/>
                <a:cs typeface="Arial"/>
              </a:defRPr>
            </a:pPr>
            <a:endParaRPr lang="ro-RO"/>
          </a:p>
        </c:txPr>
      </c:dTable>
      <c:spPr>
        <a:noFill/>
        <a:ln w="12700">
          <a:solidFill>
            <a:srgbClr val="000000"/>
          </a:solidFill>
          <a:prstDash val="solid"/>
        </a:ln>
      </c:spPr>
    </c:plotArea>
    <c:plotVisOnly val="1"/>
    <c:dispBlanksAs val="gap"/>
    <c:showDLblsOverMax val="0"/>
  </c:chart>
  <c:spPr>
    <a:noFill/>
    <a:ln w="9525">
      <a:noFill/>
    </a:ln>
  </c:spPr>
  <c:txPr>
    <a:bodyPr/>
    <a:lstStyle/>
    <a:p>
      <a:pPr>
        <a:defRPr sz="950"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5.9322033898305149E-2"/>
          <c:y val="0.19565217391304335"/>
          <c:w val="0.8728813559322034"/>
          <c:h val="0.42028985507246397"/>
        </c:manualLayout>
      </c:layout>
      <c:barChart>
        <c:barDir val="bar"/>
        <c:grouping val="percentStacked"/>
        <c:varyColors val="0"/>
        <c:ser>
          <c:idx val="0"/>
          <c:order val="0"/>
          <c:tx>
            <c:strRef>
              <c:f>'Introducerea datelor'!$C$78</c:f>
              <c:strCache>
                <c:ptCount val="1"/>
                <c:pt idx="0">
                  <c:v>Planificate</c:v>
                </c:pt>
              </c:strCache>
            </c:strRef>
          </c:tx>
          <c:spPr>
            <a:noFill/>
            <a:ln w="25400">
              <a:noFill/>
            </a:ln>
            <a:effectLst>
              <a:outerShdw dist="35921" dir="2700000" algn="br">
                <a:srgbClr val="000000"/>
              </a:outerShdw>
            </a:effectLst>
          </c:spPr>
          <c:invertIfNegative val="0"/>
          <c:dLbls>
            <c:dLbl>
              <c:idx val="0"/>
              <c:layout>
                <c:manualLayout>
                  <c:x val="0.25756013242089343"/>
                  <c:y val="-0.29611370761718181"/>
                </c:manualLayout>
              </c:layout>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dLblPos val="ctr"/>
              <c:showLegendKey val="0"/>
              <c:showVal val="1"/>
              <c:showCatName val="0"/>
              <c:showSerName val="1"/>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val>
            <c:numRef>
              <c:f>'Introducerea datelor'!$C$79</c:f>
              <c:numCache>
                <c:formatCode>General</c:formatCode>
                <c:ptCount val="1"/>
                <c:pt idx="0">
                  <c:v>6</c:v>
                </c:pt>
              </c:numCache>
            </c:numRef>
          </c:val>
        </c:ser>
        <c:dLbls>
          <c:showLegendKey val="0"/>
          <c:showVal val="0"/>
          <c:showCatName val="0"/>
          <c:showSerName val="0"/>
          <c:showPercent val="0"/>
          <c:showBubbleSize val="0"/>
        </c:dLbls>
        <c:gapWidth val="79"/>
        <c:overlap val="100"/>
        <c:axId val="292535360"/>
        <c:axId val="292535752"/>
      </c:barChart>
      <c:barChart>
        <c:barDir val="bar"/>
        <c:grouping val="percentStacked"/>
        <c:varyColors val="0"/>
        <c:ser>
          <c:idx val="1"/>
          <c:order val="1"/>
          <c:tx>
            <c:strRef>
              <c:f>'Introducerea datelor'!$D$78</c:f>
              <c:strCache>
                <c:ptCount val="1"/>
                <c:pt idx="0">
                  <c:v>Completate</c:v>
                </c:pt>
              </c:strCache>
            </c:strRef>
          </c:tx>
          <c:spPr>
            <a:solidFill>
              <a:srgbClr val="99CC00"/>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datelor'!$D$79</c:f>
              <c:numCache>
                <c:formatCode>General</c:formatCode>
                <c:ptCount val="1"/>
                <c:pt idx="0">
                  <c:v>6</c:v>
                </c:pt>
              </c:numCache>
            </c:numRef>
          </c:val>
        </c:ser>
        <c:ser>
          <c:idx val="2"/>
          <c:order val="2"/>
          <c:tx>
            <c:strRef>
              <c:f>'Introducerea datelor'!$E$78</c:f>
              <c:strCache>
                <c:ptCount val="1"/>
                <c:pt idx="0">
                  <c:v>Vacante</c:v>
                </c:pt>
              </c:strCache>
            </c:strRef>
          </c:tx>
          <c:spPr>
            <a:solidFill>
              <a:srgbClr val="FF7171"/>
            </a:solidFill>
            <a:ln w="25400">
              <a:noFill/>
            </a:ln>
            <a:effectLst>
              <a:outerShdw dist="35921" dir="2700000" algn="br">
                <a:srgbClr val="000000"/>
              </a:outerShdw>
            </a:effectLst>
          </c:spPr>
          <c:invertIfNegative val="0"/>
          <c:dLbls>
            <c:numFmt formatCode="#,##0" sourceLinked="0"/>
            <c:spPr>
              <a:noFill/>
              <a:ln w="25400">
                <a:noFill/>
              </a:ln>
            </c:spPr>
            <c:txPr>
              <a:bodyPr/>
              <a:lstStyle/>
              <a:p>
                <a:pPr>
                  <a:defRPr sz="1000" b="1"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datelor'!$E$79</c:f>
              <c:numCache>
                <c:formatCode>General</c:formatCode>
                <c:ptCount val="1"/>
                <c:pt idx="0">
                  <c:v>0</c:v>
                </c:pt>
              </c:numCache>
            </c:numRef>
          </c:val>
        </c:ser>
        <c:dLbls>
          <c:showLegendKey val="0"/>
          <c:showVal val="0"/>
          <c:showCatName val="0"/>
          <c:showSerName val="0"/>
          <c:showPercent val="0"/>
          <c:showBubbleSize val="0"/>
        </c:dLbls>
        <c:gapWidth val="191"/>
        <c:overlap val="100"/>
        <c:axId val="316604536"/>
        <c:axId val="316602576"/>
      </c:barChart>
      <c:catAx>
        <c:axId val="292535360"/>
        <c:scaling>
          <c:orientation val="minMax"/>
        </c:scaling>
        <c:delete val="1"/>
        <c:axPos val="l"/>
        <c:majorTickMark val="out"/>
        <c:minorTickMark val="none"/>
        <c:tickLblPos val="none"/>
        <c:crossAx val="292535752"/>
        <c:crosses val="autoZero"/>
        <c:auto val="1"/>
        <c:lblAlgn val="ctr"/>
        <c:lblOffset val="100"/>
        <c:noMultiLvlLbl val="0"/>
      </c:catAx>
      <c:valAx>
        <c:axId val="292535752"/>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292535360"/>
        <c:crosses val="max"/>
        <c:crossBetween val="between"/>
      </c:valAx>
      <c:catAx>
        <c:axId val="316604536"/>
        <c:scaling>
          <c:orientation val="minMax"/>
        </c:scaling>
        <c:delete val="1"/>
        <c:axPos val="l"/>
        <c:majorTickMark val="out"/>
        <c:minorTickMark val="none"/>
        <c:tickLblPos val="none"/>
        <c:crossAx val="316602576"/>
        <c:crosses val="autoZero"/>
        <c:auto val="0"/>
        <c:lblAlgn val="ctr"/>
        <c:lblOffset val="100"/>
        <c:noMultiLvlLbl val="0"/>
      </c:catAx>
      <c:valAx>
        <c:axId val="316602576"/>
        <c:scaling>
          <c:orientation val="minMax"/>
        </c:scaling>
        <c:delete val="0"/>
        <c:axPos val="b"/>
        <c:numFmt formatCode="0%" sourceLinked="1"/>
        <c:majorTickMark val="none"/>
        <c:minorTickMark val="none"/>
        <c:tickLblPos val="none"/>
        <c:spPr>
          <a:ln w="3175">
            <a:solidFill>
              <a:srgbClr val="000000"/>
            </a:solidFill>
            <a:prstDash val="solid"/>
          </a:ln>
        </c:spPr>
        <c:crossAx val="316604536"/>
        <c:crosses val="autoZero"/>
        <c:crossBetween val="between"/>
      </c:valAx>
    </c:plotArea>
    <c:legend>
      <c:legendPos val="r"/>
      <c:legendEntry>
        <c:idx val="0"/>
        <c:delete val="1"/>
      </c:legendEntry>
      <c:layout>
        <c:manualLayout>
          <c:xMode val="edge"/>
          <c:yMode val="edge"/>
          <c:x val="0.29449152542372875"/>
          <c:y val="0.80434782608695654"/>
          <c:w val="0.19491525423728825"/>
          <c:h val="0.14492753623188404"/>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033" r="0.75000000000000033" t="1" header="0.5" footer="0.5"/>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0938215102974822E-2"/>
          <c:y val="0.13661275087917776"/>
          <c:w val="0.89702517162471429"/>
          <c:h val="0.60656061390354965"/>
        </c:manualLayout>
      </c:layout>
      <c:barChart>
        <c:barDir val="col"/>
        <c:grouping val="clustered"/>
        <c:varyColors val="0"/>
        <c:ser>
          <c:idx val="0"/>
          <c:order val="0"/>
          <c:tx>
            <c:strRef>
              <c:f>'Introducerea datelor'!$C$83</c:f>
              <c:strCache>
                <c:ptCount val="1"/>
                <c:pt idx="0">
                  <c:v>Identificați</c:v>
                </c:pt>
              </c:strCache>
            </c:strRef>
          </c:tx>
          <c:spPr>
            <a:solidFill>
              <a:srgbClr val="FFFFFF"/>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datelor'!$C$84</c:f>
              <c:numCache>
                <c:formatCode>General</c:formatCode>
                <c:ptCount val="1"/>
                <c:pt idx="0">
                  <c:v>4</c:v>
                </c:pt>
              </c:numCache>
            </c:numRef>
          </c:val>
        </c:ser>
        <c:ser>
          <c:idx val="1"/>
          <c:order val="1"/>
          <c:tx>
            <c:strRef>
              <c:f>'Introducerea datelor'!$D$83</c:f>
              <c:strCache>
                <c:ptCount val="1"/>
                <c:pt idx="0">
                  <c:v>Evaluați</c:v>
                </c:pt>
              </c:strCache>
            </c:strRef>
          </c:tx>
          <c:spPr>
            <a:solidFill>
              <a:srgbClr val="C0C0C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datelor'!$D$84</c:f>
              <c:numCache>
                <c:formatCode>General</c:formatCode>
                <c:ptCount val="1"/>
                <c:pt idx="0">
                  <c:v>4</c:v>
                </c:pt>
              </c:numCache>
            </c:numRef>
          </c:val>
        </c:ser>
        <c:ser>
          <c:idx val="2"/>
          <c:order val="2"/>
          <c:tx>
            <c:strRef>
              <c:f>'Introducerea datelor'!$E$83</c:f>
              <c:strCache>
                <c:ptCount val="1"/>
                <c:pt idx="0">
                  <c:v>Aprobați</c:v>
                </c:pt>
              </c:strCache>
            </c:strRef>
          </c:tx>
          <c:spPr>
            <a:solidFill>
              <a:srgbClr val="969696"/>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datelor'!$E$84</c:f>
              <c:numCache>
                <c:formatCode>General</c:formatCode>
                <c:ptCount val="1"/>
                <c:pt idx="0">
                  <c:v>4</c:v>
                </c:pt>
              </c:numCache>
            </c:numRef>
          </c:val>
        </c:ser>
        <c:ser>
          <c:idx val="3"/>
          <c:order val="3"/>
          <c:tx>
            <c:strRef>
              <c:f>'Introducerea datelor'!$F$83</c:f>
              <c:strCache>
                <c:ptCount val="1"/>
                <c:pt idx="0">
                  <c:v>Contracte semnate</c:v>
                </c:pt>
              </c:strCache>
            </c:strRef>
          </c:tx>
          <c:spPr>
            <a:solidFill>
              <a:srgbClr val="808080"/>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datelor'!$F$84</c:f>
              <c:numCache>
                <c:formatCode>General</c:formatCode>
                <c:ptCount val="1"/>
                <c:pt idx="0">
                  <c:v>4</c:v>
                </c:pt>
              </c:numCache>
            </c:numRef>
          </c:val>
        </c:ser>
        <c:ser>
          <c:idx val="4"/>
          <c:order val="4"/>
          <c:tx>
            <c:strRef>
              <c:f>'Introducerea datelor'!$G$83</c:f>
              <c:strCache>
                <c:ptCount val="1"/>
                <c:pt idx="0">
                  <c:v>Au recepționat surse</c:v>
                </c:pt>
              </c:strCache>
            </c:strRef>
          </c:tx>
          <c:spPr>
            <a:solidFill>
              <a:srgbClr val="333333"/>
            </a:solidFill>
            <a:ln w="12700">
              <a:solidFill>
                <a:srgbClr val="000000"/>
              </a:solidFill>
              <a:prstDash val="solid"/>
            </a:ln>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val>
            <c:numRef>
              <c:f>'Introducerea datelor'!$G$84</c:f>
              <c:numCache>
                <c:formatCode>General</c:formatCode>
                <c:ptCount val="1"/>
                <c:pt idx="0">
                  <c:v>4</c:v>
                </c:pt>
              </c:numCache>
            </c:numRef>
          </c:val>
        </c:ser>
        <c:dLbls>
          <c:showLegendKey val="0"/>
          <c:showVal val="0"/>
          <c:showCatName val="0"/>
          <c:showSerName val="0"/>
          <c:showPercent val="0"/>
          <c:showBubbleSize val="0"/>
        </c:dLbls>
        <c:gapWidth val="150"/>
        <c:overlap val="-20"/>
        <c:axId val="316600616"/>
        <c:axId val="316600224"/>
      </c:barChart>
      <c:catAx>
        <c:axId val="316600616"/>
        <c:scaling>
          <c:orientation val="minMax"/>
        </c:scaling>
        <c:delete val="0"/>
        <c:axPos val="b"/>
        <c:majorTickMark val="none"/>
        <c:minorTickMark val="none"/>
        <c:tickLblPos val="none"/>
        <c:spPr>
          <a:ln w="3175">
            <a:solidFill>
              <a:srgbClr val="000000"/>
            </a:solidFill>
            <a:prstDash val="solid"/>
          </a:ln>
        </c:spPr>
        <c:crossAx val="316600224"/>
        <c:crosses val="autoZero"/>
        <c:auto val="0"/>
        <c:lblAlgn val="ctr"/>
        <c:lblOffset val="100"/>
        <c:tickMarkSkip val="1"/>
        <c:noMultiLvlLbl val="0"/>
      </c:catAx>
      <c:valAx>
        <c:axId val="31660022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6600616"/>
        <c:crosses val="autoZero"/>
        <c:crossBetween val="between"/>
      </c:valAx>
      <c:spPr>
        <a:noFill/>
        <a:ln w="25400">
          <a:noFill/>
        </a:ln>
      </c:spPr>
    </c:plotArea>
    <c:legend>
      <c:legendPos val="r"/>
      <c:layout>
        <c:manualLayout>
          <c:xMode val="edge"/>
          <c:yMode val="edge"/>
          <c:x val="7.5117370892018823E-2"/>
          <c:y val="0.85245901639344335"/>
          <c:w val="0.85446009389671351"/>
          <c:h val="0.10928961748633888"/>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37299771167048085"/>
          <c:y val="5.6000000000000001E-2"/>
          <c:w val="0.54462242562929064"/>
          <c:h val="0.56000000000000005"/>
        </c:manualLayout>
      </c:layout>
      <c:barChart>
        <c:barDir val="bar"/>
        <c:grouping val="percentStacked"/>
        <c:varyColors val="0"/>
        <c:ser>
          <c:idx val="0"/>
          <c:order val="0"/>
          <c:tx>
            <c:strRef>
              <c:f>'Introducerea datelor'!$D$71</c:f>
              <c:strCache>
                <c:ptCount val="1"/>
                <c:pt idx="0">
                  <c:v>Finisate</c:v>
                </c:pt>
              </c:strCache>
            </c:strRef>
          </c:tx>
          <c:spPr>
            <a:solidFill>
              <a:srgbClr val="99CC0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datelor'!$B$72:$B$73</c:f>
              <c:strCache>
                <c:ptCount val="2"/>
                <c:pt idx="0">
                  <c:v>Condiții Precedente (CP)</c:v>
                </c:pt>
                <c:pt idx="1">
                  <c:v>Acțiuni Prestabilite în Timp (TBA)</c:v>
                </c:pt>
              </c:strCache>
            </c:strRef>
          </c:cat>
          <c:val>
            <c:numRef>
              <c:f>'Introducerea datelor'!$D$72:$D$73</c:f>
              <c:numCache>
                <c:formatCode>0</c:formatCode>
                <c:ptCount val="2"/>
                <c:pt idx="1">
                  <c:v>1</c:v>
                </c:pt>
              </c:numCache>
            </c:numRef>
          </c:val>
        </c:ser>
        <c:ser>
          <c:idx val="1"/>
          <c:order val="1"/>
          <c:tx>
            <c:strRef>
              <c:f>'Introducerea datelor'!$E$71</c:f>
              <c:strCache>
                <c:ptCount val="1"/>
                <c:pt idx="0">
                  <c:v>Ne finisate, dar realizarea  în conformitate cu planul</c:v>
                </c:pt>
              </c:strCache>
            </c:strRef>
          </c:tx>
          <c:spPr>
            <a:solidFill>
              <a:srgbClr val="FFFF99"/>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8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datelor'!$E$72:$E$73</c:f>
              <c:numCache>
                <c:formatCode>0</c:formatCode>
                <c:ptCount val="2"/>
              </c:numCache>
            </c:numRef>
          </c:val>
        </c:ser>
        <c:ser>
          <c:idx val="2"/>
          <c:order val="2"/>
          <c:tx>
            <c:strRef>
              <c:f>'Introducerea datelor'!$F$71</c:f>
              <c:strCache>
                <c:ptCount val="1"/>
                <c:pt idx="0">
                  <c:v>Ne finisate, și au depășit planul de realizare</c:v>
                </c:pt>
              </c:strCache>
            </c:strRef>
          </c:tx>
          <c:spPr>
            <a:solidFill>
              <a:srgbClr val="FF5050"/>
            </a:solidFill>
            <a:ln w="12700">
              <a:solidFill>
                <a:srgbClr val="000000"/>
              </a:solidFill>
              <a:prstDash val="solid"/>
            </a:ln>
            <a:effectLst>
              <a:outerShdw dist="35921" dir="2700000" algn="br">
                <a:srgbClr val="000000"/>
              </a:outerShdw>
            </a:effectLst>
          </c:spPr>
          <c:invertIfNegative val="0"/>
          <c:dLbls>
            <c:spPr>
              <a:noFill/>
              <a:ln w="25400">
                <a:noFill/>
              </a:ln>
            </c:spPr>
            <c:txPr>
              <a:bodyPr/>
              <a:lstStyle/>
              <a:p>
                <a:pPr>
                  <a:defRPr sz="1000" b="1" i="0" u="none" strike="noStrike" baseline="0">
                    <a:solidFill>
                      <a:srgbClr val="000000"/>
                    </a:solidFill>
                    <a:latin typeface="Arial"/>
                    <a:ea typeface="Arial"/>
                    <a:cs typeface="Arial"/>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'Introducerea datelor'!$B$72:$B$73</c:f>
              <c:strCache>
                <c:ptCount val="2"/>
                <c:pt idx="0">
                  <c:v>Condiții Precedente (CP)</c:v>
                </c:pt>
                <c:pt idx="1">
                  <c:v>Acțiuni Prestabilite în Timp (TBA)</c:v>
                </c:pt>
              </c:strCache>
            </c:strRef>
          </c:cat>
          <c:val>
            <c:numRef>
              <c:f>'Introducerea datelor'!$F$72:$F$73</c:f>
              <c:numCache>
                <c:formatCode>0</c:formatCode>
                <c:ptCount val="2"/>
              </c:numCache>
            </c:numRef>
          </c:val>
        </c:ser>
        <c:dLbls>
          <c:showLegendKey val="0"/>
          <c:showVal val="0"/>
          <c:showCatName val="0"/>
          <c:showSerName val="0"/>
          <c:showPercent val="0"/>
          <c:showBubbleSize val="0"/>
        </c:dLbls>
        <c:gapWidth val="70"/>
        <c:overlap val="100"/>
        <c:axId val="316601008"/>
        <c:axId val="316601400"/>
      </c:barChart>
      <c:catAx>
        <c:axId val="316601008"/>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6601400"/>
        <c:crosses val="autoZero"/>
        <c:auto val="1"/>
        <c:lblAlgn val="ctr"/>
        <c:lblOffset val="100"/>
        <c:tickLblSkip val="1"/>
        <c:tickMarkSkip val="1"/>
        <c:noMultiLvlLbl val="0"/>
      </c:catAx>
      <c:valAx>
        <c:axId val="316601400"/>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ro-RO"/>
          </a:p>
        </c:txPr>
        <c:crossAx val="316601008"/>
        <c:crosses val="autoZero"/>
        <c:crossBetween val="between"/>
      </c:valAx>
      <c:spPr>
        <a:noFill/>
        <a:ln w="25400">
          <a:noFill/>
        </a:ln>
      </c:spPr>
    </c:plotArea>
    <c:legend>
      <c:legendPos val="r"/>
      <c:layout>
        <c:manualLayout>
          <c:xMode val="edge"/>
          <c:yMode val="edge"/>
          <c:x val="2.9748283752860413E-2"/>
          <c:y val="0.81599999999999995"/>
          <c:w val="0.95423340961098402"/>
          <c:h val="0.16000000000000003"/>
        </c:manualLayout>
      </c:layout>
      <c:overlay val="0"/>
      <c:spPr>
        <a:noFill/>
        <a:ln w="25400">
          <a:noFill/>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550"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26"/>
    </mc:Choice>
    <mc:Fallback>
      <c:style val="26"/>
    </mc:Fallback>
  </mc:AlternateContent>
  <c:chart>
    <c:autoTitleDeleted val="0"/>
    <c:plotArea>
      <c:layout>
        <c:manualLayout>
          <c:layoutTarget val="inner"/>
          <c:xMode val="edge"/>
          <c:yMode val="edge"/>
          <c:x val="0.21472435519785926"/>
          <c:y val="0.12154728922244371"/>
          <c:w val="0.60327318841303279"/>
          <c:h val="0.55248767828383549"/>
        </c:manualLayout>
      </c:layout>
      <c:barChart>
        <c:barDir val="bar"/>
        <c:grouping val="percentStacked"/>
        <c:varyColors val="0"/>
        <c:ser>
          <c:idx val="1"/>
          <c:order val="0"/>
          <c:tx>
            <c:strRef>
              <c:f>'Introducerea datelor'!$D$88</c:f>
              <c:strCache>
                <c:ptCount val="1"/>
                <c:pt idx="0">
                  <c:v># Recepționat</c:v>
                </c:pt>
              </c:strCache>
            </c:strRef>
          </c:tx>
          <c:spPr>
            <a:solidFill>
              <a:srgbClr val="99CC0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datelor'!$D$89:$D$90</c:f>
              <c:numCache>
                <c:formatCode>0</c:formatCode>
                <c:ptCount val="2"/>
                <c:pt idx="1">
                  <c:v>4</c:v>
                </c:pt>
              </c:numCache>
            </c:numRef>
          </c:val>
        </c:ser>
        <c:ser>
          <c:idx val="2"/>
          <c:order val="1"/>
          <c:tx>
            <c:strRef>
              <c:f>'Introducerea datelor'!$E$88</c:f>
              <c:strCache>
                <c:ptCount val="1"/>
                <c:pt idx="0">
                  <c:v>În așteptare</c:v>
                </c:pt>
              </c:strCache>
            </c:strRef>
          </c:tx>
          <c:spPr>
            <a:solidFill>
              <a:srgbClr val="FF5050"/>
            </a:solidFill>
            <a:ln w="25400">
              <a:noFill/>
            </a:ln>
            <a:effectLst>
              <a:outerShdw dist="35921" dir="2700000" algn="br">
                <a:srgbClr val="000000"/>
              </a:outerShdw>
            </a:effectLst>
          </c:spPr>
          <c:invertIfNegative val="0"/>
          <c:dLbls>
            <c:spPr>
              <a:noFill/>
              <a:ln w="25400">
                <a:noFill/>
              </a:ln>
            </c:spPr>
            <c:txPr>
              <a:bodyPr/>
              <a:lstStyle/>
              <a:p>
                <a:pPr>
                  <a:defRPr sz="1000" b="0" i="0" u="none" strike="noStrike" baseline="0">
                    <a:solidFill>
                      <a:srgbClr val="000000"/>
                    </a:solidFill>
                    <a:latin typeface="Calibri"/>
                    <a:ea typeface="Calibri"/>
                    <a:cs typeface="Calibri"/>
                  </a:defRPr>
                </a:pPr>
                <a:endParaRPr lang="ro-RO"/>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'Introducerea datelor'!$B$89:$B$90</c:f>
              <c:strCache>
                <c:ptCount val="2"/>
                <c:pt idx="0">
                  <c:v>SSR to SR</c:v>
                </c:pt>
                <c:pt idx="1">
                  <c:v>SRs to PR</c:v>
                </c:pt>
              </c:strCache>
            </c:strRef>
          </c:cat>
          <c:val>
            <c:numRef>
              <c:f>'Introducerea datelor'!$E$89:$E$90</c:f>
              <c:numCache>
                <c:formatCode>General</c:formatCode>
                <c:ptCount val="2"/>
                <c:pt idx="0" formatCode="0">
                  <c:v>0</c:v>
                </c:pt>
                <c:pt idx="1">
                  <c:v>0</c:v>
                </c:pt>
              </c:numCache>
            </c:numRef>
          </c:val>
        </c:ser>
        <c:dLbls>
          <c:showLegendKey val="0"/>
          <c:showVal val="0"/>
          <c:showCatName val="0"/>
          <c:showSerName val="0"/>
          <c:showPercent val="0"/>
          <c:showBubbleSize val="0"/>
        </c:dLbls>
        <c:gapWidth val="101"/>
        <c:overlap val="100"/>
        <c:axId val="316602184"/>
        <c:axId val="316603360"/>
      </c:barChart>
      <c:catAx>
        <c:axId val="316602184"/>
        <c:scaling>
          <c:orientation val="minMax"/>
        </c:scaling>
        <c:delete val="0"/>
        <c:axPos val="l"/>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16603360"/>
        <c:crosses val="autoZero"/>
        <c:auto val="1"/>
        <c:lblAlgn val="ctr"/>
        <c:lblOffset val="100"/>
        <c:noMultiLvlLbl val="0"/>
      </c:catAx>
      <c:valAx>
        <c:axId val="316603360"/>
        <c:scaling>
          <c:orientation val="minMax"/>
        </c:scaling>
        <c:delete val="0"/>
        <c:axPos val="t"/>
        <c:majorGridlines>
          <c:spPr>
            <a:ln w="3175">
              <a:solidFill>
                <a:srgbClr val="000000"/>
              </a:solidFill>
              <a:prstDash val="solid"/>
            </a:ln>
          </c:spPr>
        </c:majorGridlines>
        <c:numFmt formatCode="0%"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Calibri"/>
                <a:ea typeface="Calibri"/>
                <a:cs typeface="Calibri"/>
              </a:defRPr>
            </a:pPr>
            <a:endParaRPr lang="ro-RO"/>
          </a:p>
        </c:txPr>
        <c:crossAx val="316602184"/>
        <c:crosses val="max"/>
        <c:crossBetween val="between"/>
      </c:valAx>
    </c:plotArea>
    <c:legend>
      <c:legendPos val="r"/>
      <c:legendEntry>
        <c:idx val="0"/>
        <c:txPr>
          <a:bodyPr/>
          <a:lstStyle/>
          <a:p>
            <a:pPr>
              <a:defRPr sz="675" b="0" i="0" u="none" strike="noStrike" baseline="0">
                <a:solidFill>
                  <a:srgbClr val="000000"/>
                </a:solidFill>
                <a:latin typeface="Calibri"/>
                <a:ea typeface="Calibri"/>
                <a:cs typeface="Calibri"/>
              </a:defRPr>
            </a:pPr>
            <a:endParaRPr lang="ro-RO"/>
          </a:p>
        </c:txPr>
      </c:legendEntry>
      <c:legendEntry>
        <c:idx val="1"/>
        <c:txPr>
          <a:bodyPr/>
          <a:lstStyle/>
          <a:p>
            <a:pPr>
              <a:defRPr sz="675" b="0" i="0" u="none" strike="noStrike" baseline="0">
                <a:solidFill>
                  <a:srgbClr val="000000"/>
                </a:solidFill>
                <a:latin typeface="Calibri"/>
                <a:ea typeface="Calibri"/>
                <a:cs typeface="Calibri"/>
              </a:defRPr>
            </a:pPr>
            <a:endParaRPr lang="ro-RO"/>
          </a:p>
        </c:txPr>
      </c:legendEntry>
      <c:layout>
        <c:manualLayout>
          <c:xMode val="edge"/>
          <c:yMode val="edge"/>
          <c:x val="0.31827956989247352"/>
          <c:y val="0.81215469613259705"/>
          <c:w val="0.35483870967741954"/>
          <c:h val="0.13259668508287301"/>
        </c:manualLayout>
      </c:layout>
      <c:overlay val="0"/>
      <c:spPr>
        <a:noFill/>
        <a:ln w="25400">
          <a:noFill/>
        </a:ln>
      </c:spPr>
      <c:txPr>
        <a:bodyPr/>
        <a:lstStyle/>
        <a:p>
          <a:pPr>
            <a:defRPr sz="675" b="0" i="0" u="none" strike="noStrike" baseline="0">
              <a:solidFill>
                <a:srgbClr val="000000"/>
              </a:solidFill>
              <a:latin typeface="Calibri"/>
              <a:ea typeface="Calibri"/>
              <a:cs typeface="Calibri"/>
            </a:defRPr>
          </a:pPr>
          <a:endParaRPr lang="ro-RO"/>
        </a:p>
      </c:txPr>
    </c:legend>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ro-RO"/>
    </a:p>
  </c:txPr>
  <c:printSettings>
    <c:headerFooter/>
    <c:pageMargins b="1" l="0.75000000000000033" r="0.75000000000000033"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671679861629037"/>
          <c:y val="0.10989010989010993"/>
          <c:w val="0.81094724363350235"/>
          <c:h val="0.54395604395604358"/>
        </c:manualLayout>
      </c:layout>
      <c:lineChart>
        <c:grouping val="standard"/>
        <c:varyColors val="0"/>
        <c:ser>
          <c:idx val="0"/>
          <c:order val="0"/>
          <c:tx>
            <c:strRef>
              <c:f>'Introducerea datelor'!$B$98</c:f>
              <c:strCache>
                <c:ptCount val="1"/>
                <c:pt idx="0">
                  <c:v>Buget Aprobat cumulativ*</c:v>
                </c:pt>
              </c:strCache>
            </c:strRef>
          </c:tx>
          <c:spPr>
            <a:ln w="25400">
              <a:solidFill>
                <a:srgbClr val="000080"/>
              </a:solidFill>
              <a:prstDash val="solid"/>
            </a:ln>
          </c:spPr>
          <c:marker>
            <c:symbol val="diamond"/>
            <c:size val="7"/>
            <c:spPr>
              <a:solidFill>
                <a:srgbClr val="000080"/>
              </a:solidFill>
              <a:ln>
                <a:solidFill>
                  <a:srgbClr val="000080"/>
                </a:solidFill>
                <a:prstDash val="solid"/>
              </a:ln>
            </c:spPr>
          </c:marker>
          <c:val>
            <c:numRef>
              <c:f>'Introducerea datelor'!$C$98:$N$98</c:f>
              <c:numCache>
                <c:formatCode>#,##0</c:formatCode>
                <c:ptCount val="12"/>
                <c:pt idx="0">
                  <c:v>1118283</c:v>
                </c:pt>
                <c:pt idx="1">
                  <c:v>2253055</c:v>
                </c:pt>
                <c:pt idx="2">
                  <c:v>3708860</c:v>
                </c:pt>
                <c:pt idx="3">
                  <c:v>4890164.93</c:v>
                </c:pt>
                <c:pt idx="4">
                  <c:v>4890164.93</c:v>
                </c:pt>
                <c:pt idx="5">
                  <c:v>4890164.93</c:v>
                </c:pt>
                <c:pt idx="6">
                  <c:v>4890164.93</c:v>
                </c:pt>
                <c:pt idx="7">
                  <c:v>4890164.93</c:v>
                </c:pt>
                <c:pt idx="8">
                  <c:v>4890164.93</c:v>
                </c:pt>
                <c:pt idx="9">
                  <c:v>4890164.93</c:v>
                </c:pt>
                <c:pt idx="10">
                  <c:v>4890164.93</c:v>
                </c:pt>
                <c:pt idx="11">
                  <c:v>4890164.93</c:v>
                </c:pt>
              </c:numCache>
            </c:numRef>
          </c:val>
          <c:smooth val="0"/>
        </c:ser>
        <c:ser>
          <c:idx val="1"/>
          <c:order val="1"/>
          <c:tx>
            <c:strRef>
              <c:f>'Introducerea datelor'!$B$99</c:f>
              <c:strCache>
                <c:ptCount val="1"/>
                <c:pt idx="0">
                  <c:v>Obligațiuni cumulative</c:v>
                </c:pt>
              </c:strCache>
            </c:strRef>
          </c:tx>
          <c:spPr>
            <a:ln w="12700">
              <a:solidFill>
                <a:srgbClr val="3366FF"/>
              </a:solidFill>
              <a:prstDash val="solid"/>
            </a:ln>
          </c:spPr>
          <c:marker>
            <c:symbol val="square"/>
            <c:size val="5"/>
            <c:spPr>
              <a:solidFill>
                <a:srgbClr val="99CCFF"/>
              </a:solidFill>
              <a:ln>
                <a:solidFill>
                  <a:srgbClr val="000080"/>
                </a:solidFill>
                <a:prstDash val="solid"/>
              </a:ln>
            </c:spPr>
          </c:marker>
          <c:val>
            <c:numRef>
              <c:f>'Introducerea datelor'!$C$99:$N$99</c:f>
              <c:numCache>
                <c:formatCode>#,##0</c:formatCode>
                <c:ptCount val="12"/>
                <c:pt idx="0">
                  <c:v>297027.52</c:v>
                </c:pt>
                <c:pt idx="1">
                  <c:v>1239165.73</c:v>
                </c:pt>
                <c:pt idx="2">
                  <c:v>2202211.73</c:v>
                </c:pt>
                <c:pt idx="3">
                  <c:v>3540653.6839999999</c:v>
                </c:pt>
                <c:pt idx="4">
                  <c:v>3540653.6839999999</c:v>
                </c:pt>
                <c:pt idx="5">
                  <c:v>3540653.6839999999</c:v>
                </c:pt>
                <c:pt idx="6">
                  <c:v>3540653.6839999999</c:v>
                </c:pt>
                <c:pt idx="7">
                  <c:v>3540653.6839999999</c:v>
                </c:pt>
                <c:pt idx="8">
                  <c:v>3540653.6839999999</c:v>
                </c:pt>
                <c:pt idx="9">
                  <c:v>3540653.6839999999</c:v>
                </c:pt>
                <c:pt idx="10">
                  <c:v>3540653.6839999999</c:v>
                </c:pt>
                <c:pt idx="11">
                  <c:v>3540653.6839999999</c:v>
                </c:pt>
              </c:numCache>
            </c:numRef>
          </c:val>
          <c:smooth val="0"/>
        </c:ser>
        <c:ser>
          <c:idx val="2"/>
          <c:order val="2"/>
          <c:tx>
            <c:strRef>
              <c:f>'Introducerea datelor'!$B$100</c:f>
              <c:strCache>
                <c:ptCount val="1"/>
                <c:pt idx="0">
                  <c:v>Cheltuieli cumulative</c:v>
                </c:pt>
              </c:strCache>
            </c:strRef>
          </c:tx>
          <c:spPr>
            <a:ln w="25400">
              <a:solidFill>
                <a:srgbClr val="FFCC99"/>
              </a:solidFill>
              <a:prstDash val="solid"/>
            </a:ln>
          </c:spPr>
          <c:marker>
            <c:symbol val="triangle"/>
            <c:size val="5"/>
            <c:spPr>
              <a:solidFill>
                <a:srgbClr val="FFCC99"/>
              </a:solidFill>
              <a:ln>
                <a:solidFill>
                  <a:srgbClr val="FF6600"/>
                </a:solidFill>
                <a:prstDash val="solid"/>
              </a:ln>
            </c:spPr>
          </c:marker>
          <c:val>
            <c:numRef>
              <c:f>'Introducerea datelor'!$C$100:$N$100</c:f>
              <c:numCache>
                <c:formatCode>#,##0</c:formatCode>
                <c:ptCount val="12"/>
                <c:pt idx="0">
                  <c:v>297027.52</c:v>
                </c:pt>
                <c:pt idx="1">
                  <c:v>1239165.73</c:v>
                </c:pt>
                <c:pt idx="2">
                  <c:v>1973654.51</c:v>
                </c:pt>
                <c:pt idx="3">
                  <c:v>3248562.96</c:v>
                </c:pt>
                <c:pt idx="4">
                  <c:v>3248562.96</c:v>
                </c:pt>
                <c:pt idx="5">
                  <c:v>3248562.96</c:v>
                </c:pt>
                <c:pt idx="6">
                  <c:v>3248562.96</c:v>
                </c:pt>
                <c:pt idx="7">
                  <c:v>3248562.96</c:v>
                </c:pt>
                <c:pt idx="8">
                  <c:v>3248562.96</c:v>
                </c:pt>
                <c:pt idx="9">
                  <c:v>3248562.96</c:v>
                </c:pt>
                <c:pt idx="10">
                  <c:v>3248562.96</c:v>
                </c:pt>
                <c:pt idx="11">
                  <c:v>3248562.96</c:v>
                </c:pt>
              </c:numCache>
            </c:numRef>
          </c:val>
          <c:smooth val="0"/>
        </c:ser>
        <c:dLbls>
          <c:showLegendKey val="0"/>
          <c:showVal val="0"/>
          <c:showCatName val="0"/>
          <c:showSerName val="0"/>
          <c:showPercent val="0"/>
          <c:showBubbleSize val="0"/>
        </c:dLbls>
        <c:marker val="1"/>
        <c:smooth val="0"/>
        <c:axId val="316604144"/>
        <c:axId val="316604928"/>
      </c:lineChart>
      <c:catAx>
        <c:axId val="3166041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675" b="0" i="0" u="none" strike="noStrike" baseline="0">
                <a:solidFill>
                  <a:srgbClr val="000000"/>
                </a:solidFill>
                <a:latin typeface="Arial"/>
                <a:ea typeface="Arial"/>
                <a:cs typeface="Arial"/>
              </a:defRPr>
            </a:pPr>
            <a:endParaRPr lang="ro-RO"/>
          </a:p>
        </c:txPr>
        <c:crossAx val="316604928"/>
        <c:crosses val="autoZero"/>
        <c:auto val="1"/>
        <c:lblAlgn val="ctr"/>
        <c:lblOffset val="100"/>
        <c:tickLblSkip val="1"/>
        <c:tickMarkSkip val="1"/>
        <c:noMultiLvlLbl val="0"/>
      </c:catAx>
      <c:valAx>
        <c:axId val="316604928"/>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425" b="0" i="0" u="none" strike="noStrike" baseline="0">
                <a:solidFill>
                  <a:srgbClr val="000000"/>
                </a:solidFill>
                <a:latin typeface="Arial"/>
                <a:ea typeface="Arial"/>
                <a:cs typeface="Arial"/>
              </a:defRPr>
            </a:pPr>
            <a:endParaRPr lang="ro-RO"/>
          </a:p>
        </c:txPr>
        <c:crossAx val="316604144"/>
        <c:crosses val="autoZero"/>
        <c:crossBetween val="between"/>
      </c:valAx>
      <c:spPr>
        <a:solidFill>
          <a:srgbClr val="FFFFFF"/>
        </a:solidFill>
        <a:ln w="12700">
          <a:solidFill>
            <a:srgbClr val="808080"/>
          </a:solidFill>
          <a:prstDash val="solid"/>
        </a:ln>
      </c:spPr>
    </c:plotArea>
    <c:legend>
      <c:legendPos val="r"/>
      <c:layout>
        <c:manualLayout>
          <c:xMode val="edge"/>
          <c:yMode val="edge"/>
          <c:x val="6.2189054726368161E-2"/>
          <c:y val="0.69780219780219777"/>
          <c:w val="0.92288557213930389"/>
          <c:h val="0.17582417582417589"/>
        </c:manualLayout>
      </c:layout>
      <c:overlay val="0"/>
      <c:spPr>
        <a:noFill/>
        <a:ln w="25400">
          <a:noFill/>
        </a:ln>
      </c:spPr>
      <c:txPr>
        <a:bodyPr/>
        <a:lstStyle/>
        <a:p>
          <a:pPr>
            <a:defRPr sz="50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800"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070422535211266E-2"/>
          <c:y val="9.8445595854922296E-2"/>
          <c:w val="0.89436619718309851"/>
          <c:h val="0.61658031088082899"/>
        </c:manualLayout>
      </c:layout>
      <c:barChart>
        <c:barDir val="col"/>
        <c:grouping val="clustered"/>
        <c:varyColors val="0"/>
        <c:ser>
          <c:idx val="0"/>
          <c:order val="0"/>
          <c:tx>
            <c:strRef>
              <c:f>'Introducerea datelor'!$G$120</c:f>
              <c:strCache>
                <c:ptCount val="1"/>
                <c:pt idx="0">
                  <c:v>Target // Ținta</c:v>
                </c:pt>
              </c:strCache>
            </c:strRef>
          </c:tx>
          <c:spPr>
            <a:solidFill>
              <a:srgbClr val="0066CC"/>
            </a:solidFill>
            <a:ln w="25400">
              <a:noFill/>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datelor'!$H$120:$S$120</c:f>
              <c:numCache>
                <c:formatCode>#,##0</c:formatCode>
                <c:ptCount val="12"/>
                <c:pt idx="1">
                  <c:v>90</c:v>
                </c:pt>
                <c:pt idx="3">
                  <c:v>92</c:v>
                </c:pt>
                <c:pt idx="5">
                  <c:v>0</c:v>
                </c:pt>
              </c:numCache>
            </c:numRef>
          </c:val>
        </c:ser>
        <c:ser>
          <c:idx val="1"/>
          <c:order val="1"/>
          <c:tx>
            <c:strRef>
              <c:f>'Introducerea datelor'!$G$121</c:f>
              <c:strCache>
                <c:ptCount val="1"/>
                <c:pt idx="0">
                  <c:v>Achieved // Realizat</c:v>
                </c:pt>
              </c:strCache>
            </c:strRef>
          </c:tx>
          <c:spPr>
            <a:solidFill>
              <a:srgbClr val="00CCFF"/>
            </a:solidFill>
            <a:ln w="12700">
              <a:solidFill>
                <a:srgbClr val="000000"/>
              </a:solidFill>
              <a:prstDash val="solid"/>
            </a:ln>
          </c:spPr>
          <c:invertIfNegative val="0"/>
          <c:cat>
            <c:strRef>
              <c:f>'Introducerea datelor'!$H$116:$S$116</c:f>
              <c:strCache>
                <c:ptCount val="12"/>
                <c:pt idx="0">
                  <c:v>P1 (Q2.2010)</c:v>
                </c:pt>
                <c:pt idx="1">
                  <c:v>P2 (Q3-4.2010)</c:v>
                </c:pt>
                <c:pt idx="2">
                  <c:v>P3 (Q1-2.2011)</c:v>
                </c:pt>
                <c:pt idx="3">
                  <c:v>P4 (Q3-4.2011)</c:v>
                </c:pt>
                <c:pt idx="4">
                  <c:v>P5 (Q1-2.2012)</c:v>
                </c:pt>
                <c:pt idx="5">
                  <c:v>P6 (Q3-4.2012)</c:v>
                </c:pt>
                <c:pt idx="6">
                  <c:v>P7</c:v>
                </c:pt>
                <c:pt idx="7">
                  <c:v>P8</c:v>
                </c:pt>
                <c:pt idx="8">
                  <c:v>P9</c:v>
                </c:pt>
                <c:pt idx="9">
                  <c:v>P10</c:v>
                </c:pt>
                <c:pt idx="10">
                  <c:v>P11</c:v>
                </c:pt>
                <c:pt idx="11">
                  <c:v>P12</c:v>
                </c:pt>
              </c:strCache>
            </c:strRef>
          </c:cat>
          <c:val>
            <c:numRef>
              <c:f>'Introducerea datelor'!$H$121:$S$121</c:f>
              <c:numCache>
                <c:formatCode>#,##0</c:formatCode>
                <c:ptCount val="12"/>
                <c:pt idx="1">
                  <c:v>88</c:v>
                </c:pt>
                <c:pt idx="3" formatCode="#,##0.0">
                  <c:v>80.7</c:v>
                </c:pt>
              </c:numCache>
            </c:numRef>
          </c:val>
        </c:ser>
        <c:dLbls>
          <c:showLegendKey val="0"/>
          <c:showVal val="0"/>
          <c:showCatName val="0"/>
          <c:showSerName val="0"/>
          <c:showPercent val="0"/>
          <c:showBubbleSize val="0"/>
        </c:dLbls>
        <c:gapWidth val="150"/>
        <c:axId val="316598656"/>
        <c:axId val="316597872"/>
      </c:barChart>
      <c:catAx>
        <c:axId val="316598656"/>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550" b="1" i="0" u="none" strike="noStrike" baseline="0">
                <a:solidFill>
                  <a:srgbClr val="000000"/>
                </a:solidFill>
                <a:latin typeface="Arial"/>
                <a:ea typeface="Arial"/>
                <a:cs typeface="Arial"/>
              </a:defRPr>
            </a:pPr>
            <a:endParaRPr lang="ro-RO"/>
          </a:p>
        </c:txPr>
        <c:crossAx val="316597872"/>
        <c:crosses val="autoZero"/>
        <c:auto val="1"/>
        <c:lblAlgn val="ctr"/>
        <c:lblOffset val="100"/>
        <c:tickLblSkip val="1"/>
        <c:tickMarkSkip val="1"/>
        <c:noMultiLvlLbl val="0"/>
      </c:catAx>
      <c:valAx>
        <c:axId val="316597872"/>
        <c:scaling>
          <c:orientation val="minMax"/>
        </c:scaling>
        <c:delete val="0"/>
        <c:axPos val="l"/>
        <c:majorGridlines>
          <c:spPr>
            <a:ln w="3175">
              <a:solidFill>
                <a:srgbClr val="000000"/>
              </a:solidFill>
              <a:prstDash val="solid"/>
            </a:ln>
          </c:spPr>
        </c:majorGridlines>
        <c:numFmt formatCode="_ * #,##0_ ;_ * \-#,##0_ ;_ * &quot;-&quot;_ ;_ @_ " sourceLinked="0"/>
        <c:majorTickMark val="out"/>
        <c:minorTickMark val="none"/>
        <c:tickLblPos val="nextTo"/>
        <c:spPr>
          <a:ln w="3175">
            <a:solidFill>
              <a:srgbClr val="000000"/>
            </a:solidFill>
            <a:prstDash val="solid"/>
          </a:ln>
        </c:spPr>
        <c:txPr>
          <a:bodyPr rot="0" vert="horz"/>
          <a:lstStyle/>
          <a:p>
            <a:pPr>
              <a:defRPr sz="475" b="0" i="0" u="none" strike="noStrike" baseline="0">
                <a:solidFill>
                  <a:srgbClr val="000000"/>
                </a:solidFill>
                <a:latin typeface="Arial"/>
                <a:ea typeface="Arial"/>
                <a:cs typeface="Arial"/>
              </a:defRPr>
            </a:pPr>
            <a:endParaRPr lang="ro-RO"/>
          </a:p>
        </c:txPr>
        <c:crossAx val="316598656"/>
        <c:crosses val="autoZero"/>
        <c:crossBetween val="between"/>
      </c:valAx>
      <c:spPr>
        <a:noFill/>
        <a:ln w="25400">
          <a:noFill/>
        </a:ln>
      </c:spPr>
    </c:plotArea>
    <c:legend>
      <c:legendPos val="r"/>
      <c:layout>
        <c:manualLayout>
          <c:xMode val="edge"/>
          <c:yMode val="edge"/>
          <c:x val="0.17605633802816908"/>
          <c:y val="0.91191709844559621"/>
          <c:w val="0.58098591549295731"/>
          <c:h val="7.2538860103626993E-2"/>
        </c:manualLayout>
      </c:layout>
      <c:overlay val="0"/>
      <c:spPr>
        <a:solidFill>
          <a:srgbClr val="FFFFFF"/>
        </a:solidFill>
        <a:ln w="3175">
          <a:solidFill>
            <a:srgbClr val="000000"/>
          </a:solidFill>
          <a:prstDash val="solid"/>
        </a:ln>
      </c:spPr>
      <c:txPr>
        <a:bodyPr/>
        <a:lstStyle/>
        <a:p>
          <a:pPr>
            <a:defRPr sz="675" b="0" i="0" u="none" strike="noStrike" baseline="0">
              <a:solidFill>
                <a:srgbClr val="000000"/>
              </a:solidFill>
              <a:latin typeface="Arial"/>
              <a:ea typeface="Arial"/>
              <a:cs typeface="Arial"/>
            </a:defRPr>
          </a:pPr>
          <a:endParaRPr lang="ro-RO"/>
        </a:p>
      </c:txPr>
    </c:legend>
    <c:plotVisOnly val="1"/>
    <c:dispBlanksAs val="gap"/>
    <c:showDLblsOverMax val="0"/>
  </c:chart>
  <c:spPr>
    <a:noFill/>
    <a:ln w="9525">
      <a:noFill/>
    </a:ln>
  </c:spPr>
  <c:txPr>
    <a:bodyPr/>
    <a:lstStyle/>
    <a:p>
      <a:pPr>
        <a:defRPr sz="475" b="0" i="0" u="none" strike="noStrike" baseline="0">
          <a:solidFill>
            <a:srgbClr val="000000"/>
          </a:solidFill>
          <a:latin typeface="Arial"/>
          <a:ea typeface="Arial"/>
          <a:cs typeface="Arial"/>
        </a:defRPr>
      </a:pPr>
      <a:endParaRPr lang="ro-RO"/>
    </a:p>
  </c:txPr>
  <c:printSettings>
    <c:headerFooter alignWithMargins="0"/>
    <c:pageMargins b="1" l="0.75000000000000033" r="0.75000000000000033" t="1" header="0.5" footer="0.5"/>
    <c:pageSetup/>
  </c:printSettings>
</c:chartSpace>
</file>

<file path=xl/drawings/_rels/drawing1.xml.rels><?xml version="1.0" encoding="UTF-8" standalone="yes"?>
<Relationships xmlns="http://schemas.openxmlformats.org/package/2006/relationships"><Relationship Id="rId8" Type="http://schemas.openxmlformats.org/officeDocument/2006/relationships/hyperlink" Target="#'Grant Detail'!A1"/><Relationship Id="rId13" Type="http://schemas.openxmlformats.org/officeDocument/2006/relationships/image" Target="../media/image5.png"/><Relationship Id="rId3" Type="http://schemas.openxmlformats.org/officeDocument/2006/relationships/hyperlink" Target="#Finance!A1"/><Relationship Id="rId7" Type="http://schemas.openxmlformats.org/officeDocument/2006/relationships/hyperlink" Target="#Actions!A1"/><Relationship Id="rId12" Type="http://schemas.openxmlformats.org/officeDocument/2006/relationships/image" Target="../media/image4.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hyperlink" Target="#Recommendations!A1"/><Relationship Id="rId11" Type="http://schemas.openxmlformats.org/officeDocument/2006/relationships/image" Target="../media/image3.png"/><Relationship Id="rId5" Type="http://schemas.openxmlformats.org/officeDocument/2006/relationships/hyperlink" Target="#Management!A1"/><Relationship Id="rId10" Type="http://schemas.openxmlformats.org/officeDocument/2006/relationships/hyperlink" Target="#'Data Entry'!A1"/><Relationship Id="rId4" Type="http://schemas.openxmlformats.org/officeDocument/2006/relationships/hyperlink" Target="#Programmatic!A1"/><Relationship Id="rId9" Type="http://schemas.openxmlformats.org/officeDocument/2006/relationships/hyperlink" Target="#'List of Indicators'!A1"/></Relationships>
</file>

<file path=xl/drawings/_rels/drawing10.xml.rels><?xml version="1.0" encoding="UTF-8" standalone="yes"?>
<Relationships xmlns="http://schemas.openxmlformats.org/package/2006/relationships"><Relationship Id="rId1" Type="http://schemas.openxmlformats.org/officeDocument/2006/relationships/image" Target="../media/image8.jpeg"/></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hyperlink" Target="http://www.crwflags.com/fotw/flags/country.html#http://www.crwflags.com/fotw/flags/country.html" TargetMode="External"/></Relationships>
</file>

<file path=xl/drawings/_rels/drawing5.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hyperlink" Target="#Menu!A1"/><Relationship Id="rId1" Type="http://schemas.openxmlformats.org/officeDocument/2006/relationships/chart" Target="../charts/chart1.xml"/><Relationship Id="rId6" Type="http://schemas.openxmlformats.org/officeDocument/2006/relationships/image" Target="../media/image7.png"/><Relationship Id="rId5" Type="http://schemas.openxmlformats.org/officeDocument/2006/relationships/chart" Target="../charts/chart3.xml"/><Relationship Id="rId4" Type="http://schemas.openxmlformats.org/officeDocument/2006/relationships/image" Target="../media/image6.png"/></Relationships>
</file>

<file path=xl/drawings/_rels/drawing6.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 Id="rId6" Type="http://schemas.openxmlformats.org/officeDocument/2006/relationships/hyperlink" Target="#Menu!A1"/><Relationship Id="rId5" Type="http://schemas.openxmlformats.org/officeDocument/2006/relationships/chart" Target="../charts/chart8.xml"/><Relationship Id="rId4" Type="http://schemas.openxmlformats.org/officeDocument/2006/relationships/chart" Target="../charts/chart7.xml"/></Relationships>
</file>

<file path=xl/drawings/_rels/drawing7.xml.rels><?xml version="1.0" encoding="UTF-8" standalone="yes"?>
<Relationships xmlns="http://schemas.openxmlformats.org/package/2006/relationships"><Relationship Id="rId3" Type="http://schemas.openxmlformats.org/officeDocument/2006/relationships/chart" Target="../charts/chart10.xml"/><Relationship Id="rId2" Type="http://schemas.openxmlformats.org/officeDocument/2006/relationships/hyperlink" Target="#Menu!A1"/><Relationship Id="rId1" Type="http://schemas.openxmlformats.org/officeDocument/2006/relationships/chart" Target="../charts/chart9.xml"/><Relationship Id="rId4" Type="http://schemas.openxmlformats.org/officeDocument/2006/relationships/chart" Target="../charts/chart11.xml"/></Relationships>
</file>

<file path=xl/drawings/_rels/drawing8.xml.rels><?xml version="1.0" encoding="UTF-8" standalone="yes"?>
<Relationships xmlns="http://schemas.openxmlformats.org/package/2006/relationships"><Relationship Id="rId1" Type="http://schemas.openxmlformats.org/officeDocument/2006/relationships/hyperlink" Target="#Menu!A1"/></Relationships>
</file>

<file path=xl/drawings/_rels/drawing9.xml.rels><?xml version="1.0" encoding="UTF-8" standalone="yes"?>
<Relationships xmlns="http://schemas.openxmlformats.org/package/2006/relationships"><Relationship Id="rId2" Type="http://schemas.openxmlformats.org/officeDocument/2006/relationships/hyperlink" Target="#Menu!A1"/><Relationship Id="rId1"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xdr:row>
      <xdr:rowOff>142875</xdr:rowOff>
    </xdr:from>
    <xdr:to>
      <xdr:col>11</xdr:col>
      <xdr:colOff>638175</xdr:colOff>
      <xdr:row>19</xdr:row>
      <xdr:rowOff>104775</xdr:rowOff>
    </xdr:to>
    <xdr:pic>
      <xdr:nvPicPr>
        <xdr:cNvPr id="3420464" name="Picture 2"/>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l="31349" t="36853" r="9531"/>
        <a:stretch>
          <a:fillRect/>
        </a:stretch>
      </xdr:blipFill>
      <xdr:spPr bwMode="auto">
        <a:xfrm>
          <a:off x="38100" y="1381125"/>
          <a:ext cx="7648575" cy="2819400"/>
        </a:xfrm>
        <a:prstGeom prst="rect">
          <a:avLst/>
        </a:prstGeom>
        <a:noFill/>
        <a:ln w="1">
          <a:noFill/>
          <a:miter lim="800000"/>
          <a:headEnd/>
          <a:tailEnd/>
        </a:ln>
      </xdr:spPr>
    </xdr:pic>
    <xdr:clientData/>
  </xdr:twoCellAnchor>
  <xdr:twoCellAnchor editAs="oneCell">
    <xdr:from>
      <xdr:col>7</xdr:col>
      <xdr:colOff>685800</xdr:colOff>
      <xdr:row>7</xdr:row>
      <xdr:rowOff>47625</xdr:rowOff>
    </xdr:from>
    <xdr:to>
      <xdr:col>11</xdr:col>
      <xdr:colOff>542925</xdr:colOff>
      <xdr:row>18</xdr:row>
      <xdr:rowOff>142875</xdr:rowOff>
    </xdr:to>
    <xdr:pic>
      <xdr:nvPicPr>
        <xdr:cNvPr id="3420465" name="Picture 824"/>
        <xdr:cNvPicPr>
          <a:picLocks noChangeAspect="1" noChangeArrowheads="1"/>
        </xdr:cNvPicPr>
      </xdr:nvPicPr>
      <xdr:blipFill>
        <a:blip xmlns:r="http://schemas.openxmlformats.org/officeDocument/2006/relationships" r:embed="rId2" cstate="print"/>
        <a:srcRect/>
        <a:stretch>
          <a:fillRect/>
        </a:stretch>
      </xdr:blipFill>
      <xdr:spPr bwMode="auto">
        <a:xfrm>
          <a:off x="5334000" y="1857375"/>
          <a:ext cx="2257425" cy="2190750"/>
        </a:xfrm>
        <a:prstGeom prst="rect">
          <a:avLst/>
        </a:prstGeom>
        <a:noFill/>
        <a:ln w="9525">
          <a:noFill/>
          <a:miter lim="800000"/>
          <a:headEnd/>
          <a:tailEnd/>
        </a:ln>
      </xdr:spPr>
    </xdr:pic>
    <xdr:clientData/>
  </xdr:twoCellAnchor>
  <xdr:twoCellAnchor>
    <xdr:from>
      <xdr:col>4</xdr:col>
      <xdr:colOff>257175</xdr:colOff>
      <xdr:row>7</xdr:row>
      <xdr:rowOff>104775</xdr:rowOff>
    </xdr:from>
    <xdr:to>
      <xdr:col>7</xdr:col>
      <xdr:colOff>552450</xdr:colOff>
      <xdr:row>18</xdr:row>
      <xdr:rowOff>76200</xdr:rowOff>
    </xdr:to>
    <xdr:sp macro="" textlink="">
      <xdr:nvSpPr>
        <xdr:cNvPr id="3420466" name="AutoShape 27"/>
        <xdr:cNvSpPr>
          <a:spLocks noChangeArrowheads="1"/>
        </xdr:cNvSpPr>
      </xdr:nvSpPr>
      <xdr:spPr bwMode="gray">
        <a:xfrm>
          <a:off x="2619375" y="1914525"/>
          <a:ext cx="2581275" cy="2066925"/>
        </a:xfrm>
        <a:prstGeom prst="roundRect">
          <a:avLst>
            <a:gd name="adj" fmla="val 11921"/>
          </a:avLst>
        </a:prstGeom>
        <a:gradFill rotWithShape="1">
          <a:gsLst>
            <a:gs pos="0">
              <a:srgbClr val="D48886"/>
            </a:gs>
            <a:gs pos="100000">
              <a:srgbClr val="B24B48"/>
            </a:gs>
          </a:gsLst>
          <a:lin ang="5400000" scaled="1"/>
        </a:gradFill>
        <a:ln w="9525">
          <a:solidFill>
            <a:srgbClr val="FEFEFE"/>
          </a:solidFill>
          <a:round/>
          <a:headEnd/>
          <a:tailEnd/>
        </a:ln>
      </xdr:spPr>
    </xdr:sp>
    <xdr:clientData/>
  </xdr:twoCellAnchor>
  <xdr:twoCellAnchor>
    <xdr:from>
      <xdr:col>5</xdr:col>
      <xdr:colOff>285750</xdr:colOff>
      <xdr:row>10</xdr:row>
      <xdr:rowOff>47625</xdr:rowOff>
    </xdr:from>
    <xdr:to>
      <xdr:col>6</xdr:col>
      <xdr:colOff>533400</xdr:colOff>
      <xdr:row>12</xdr:row>
      <xdr:rowOff>38100</xdr:rowOff>
    </xdr:to>
    <xdr:grpSp>
      <xdr:nvGrpSpPr>
        <xdr:cNvPr id="3420467" name="Group 25">
          <a:hlinkClick xmlns:r="http://schemas.openxmlformats.org/officeDocument/2006/relationships" r:id="rId3"/>
        </xdr:cNvPr>
        <xdr:cNvGrpSpPr>
          <a:grpSpLocks/>
        </xdr:cNvGrpSpPr>
      </xdr:nvGrpSpPr>
      <xdr:grpSpPr bwMode="auto">
        <a:xfrm>
          <a:off x="3413125" y="2436813"/>
          <a:ext cx="1009650" cy="371475"/>
          <a:chOff x="1200" y="1912"/>
          <a:chExt cx="3456" cy="774"/>
        </a:xfrm>
      </xdr:grpSpPr>
      <xdr:sp macro="" textlink="">
        <xdr:nvSpPr>
          <xdr:cNvPr id="2418361"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2" name="AutoShape 27"/>
          <xdr:cNvSpPr>
            <a:spLocks noChangeArrowheads="1"/>
          </xdr:cNvSpPr>
        </xdr:nvSpPr>
        <xdr:spPr bwMode="gray">
          <a:xfrm>
            <a:off x="1265" y="1991"/>
            <a:ext cx="3293"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strike="noStrike">
                <a:solidFill>
                  <a:srgbClr val="FFFFFF"/>
                </a:solidFill>
                <a:latin typeface="Arial"/>
                <a:cs typeface="Arial"/>
              </a:rPr>
              <a:t>Finance</a:t>
            </a:r>
          </a:p>
        </xdr:txBody>
      </xdr:sp>
      <xdr:sp macro="" textlink="">
        <xdr:nvSpPr>
          <xdr:cNvPr id="23" name="Freeform 28"/>
          <xdr:cNvSpPr>
            <a:spLocks/>
          </xdr:cNvSpPr>
        </xdr:nvSpPr>
        <xdr:spPr bwMode="gray">
          <a:xfrm>
            <a:off x="1298" y="2011"/>
            <a:ext cx="359"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323850</xdr:colOff>
      <xdr:row>15</xdr:row>
      <xdr:rowOff>171450</xdr:rowOff>
    </xdr:from>
    <xdr:to>
      <xdr:col>6</xdr:col>
      <xdr:colOff>628650</xdr:colOff>
      <xdr:row>17</xdr:row>
      <xdr:rowOff>161925</xdr:rowOff>
    </xdr:to>
    <xdr:grpSp>
      <xdr:nvGrpSpPr>
        <xdr:cNvPr id="3420468" name="Group 25">
          <a:hlinkClick xmlns:r="http://schemas.openxmlformats.org/officeDocument/2006/relationships" r:id="rId4"/>
        </xdr:cNvPr>
        <xdr:cNvGrpSpPr>
          <a:grpSpLocks/>
        </xdr:cNvGrpSpPr>
      </xdr:nvGrpSpPr>
      <xdr:grpSpPr bwMode="auto">
        <a:xfrm>
          <a:off x="3451225" y="3513138"/>
          <a:ext cx="1066800" cy="371475"/>
          <a:chOff x="1200" y="1912"/>
          <a:chExt cx="3456" cy="774"/>
        </a:xfrm>
      </xdr:grpSpPr>
      <xdr:sp macro="" textlink="">
        <xdr:nvSpPr>
          <xdr:cNvPr id="2418358"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6" name="AutoShape 27"/>
          <xdr:cNvSpPr>
            <a:spLocks noChangeArrowheads="1"/>
          </xdr:cNvSpPr>
        </xdr:nvSpPr>
        <xdr:spPr bwMode="gray">
          <a:xfrm>
            <a:off x="1293" y="1991"/>
            <a:ext cx="3302" cy="615"/>
          </a:xfrm>
          <a:prstGeom prst="roundRect">
            <a:avLst>
              <a:gd name="adj" fmla="val 11921"/>
            </a:avLst>
          </a:prstGeom>
          <a:gradFill rotWithShape="1">
            <a:gsLst>
              <a:gs pos="0">
                <a:schemeClr val="accent2"/>
              </a:gs>
              <a:gs pos="100000">
                <a:schemeClr val="accent2">
                  <a:gamma/>
                  <a:shade val="69804"/>
                  <a:invGamma/>
                </a:schemeClr>
              </a:gs>
            </a:gsLst>
            <a:lin ang="5400000" scaled="1"/>
          </a:gradFill>
          <a:ln w="9525">
            <a:solidFill>
              <a:srgbClr val="FEFEFE"/>
            </a:solidFill>
            <a:round/>
            <a:headEnd/>
            <a:tailEnd/>
          </a:ln>
          <a:effectLst/>
        </xdr:spPr>
        <xdr:txBody>
          <a:bodyPr wrap="square" anchor="ctr"/>
          <a:lstStyle/>
          <a:p>
            <a:pPr algn="ctr" rtl="0">
              <a:defRPr sz="1000"/>
            </a:pPr>
            <a:r>
              <a:rPr lang="en-US" sz="1000" b="0" i="0" u="none" strike="noStrike" baseline="0">
                <a:solidFill>
                  <a:srgbClr val="FFFFFF"/>
                </a:solidFill>
                <a:latin typeface="Arial"/>
                <a:cs typeface="Arial"/>
              </a:rPr>
              <a:t>Programmatic</a:t>
            </a:r>
          </a:p>
        </xdr:txBody>
      </xdr:sp>
      <xdr:sp macro="" textlink="">
        <xdr:nvSpPr>
          <xdr:cNvPr id="27" name="Freeform 28"/>
          <xdr:cNvSpPr>
            <a:spLocks/>
          </xdr:cNvSpPr>
        </xdr:nvSpPr>
        <xdr:spPr bwMode="gray">
          <a:xfrm>
            <a:off x="1293" y="2011"/>
            <a:ext cx="370" cy="337"/>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2">
                  <a:gamma/>
                  <a:tint val="54510"/>
                  <a:invGamma/>
                </a:schemeClr>
              </a:gs>
              <a:gs pos="50000">
                <a:schemeClr val="accent2">
                  <a:alpha val="0"/>
                </a:schemeClr>
              </a:gs>
              <a:gs pos="100000">
                <a:schemeClr val="accent2">
                  <a:gamma/>
                  <a:tint val="54510"/>
                  <a:invGamma/>
                </a:schemeClr>
              </a:gs>
            </a:gsLst>
            <a:lin ang="2700000" scaled="1"/>
          </a:gradFill>
          <a:ln w="9525">
            <a:noFill/>
            <a:prstDash val="solid"/>
            <a:round/>
            <a:headEnd/>
            <a:tailEnd/>
          </a:ln>
        </xdr:spPr>
        <xdr:txBody>
          <a:bodyPr wrap="square"/>
          <a:lstStyle/>
          <a:p>
            <a:endParaRPr lang="ru-RU"/>
          </a:p>
        </xdr:txBody>
      </xdr:sp>
    </xdr:grpSp>
    <xdr:clientData/>
  </xdr:twoCellAnchor>
  <xdr:twoCellAnchor>
    <xdr:from>
      <xdr:col>5</xdr:col>
      <xdr:colOff>285750</xdr:colOff>
      <xdr:row>13</xdr:row>
      <xdr:rowOff>9525</xdr:rowOff>
    </xdr:from>
    <xdr:to>
      <xdr:col>6</xdr:col>
      <xdr:colOff>590550</xdr:colOff>
      <xdr:row>15</xdr:row>
      <xdr:rowOff>0</xdr:rowOff>
    </xdr:to>
    <xdr:grpSp>
      <xdr:nvGrpSpPr>
        <xdr:cNvPr id="3420469" name="Group 25">
          <a:hlinkClick xmlns:r="http://schemas.openxmlformats.org/officeDocument/2006/relationships" r:id="rId5"/>
        </xdr:cNvPr>
        <xdr:cNvGrpSpPr>
          <a:grpSpLocks/>
        </xdr:cNvGrpSpPr>
      </xdr:nvGrpSpPr>
      <xdr:grpSpPr bwMode="auto">
        <a:xfrm>
          <a:off x="3413125" y="2970213"/>
          <a:ext cx="1066800" cy="371475"/>
          <a:chOff x="1200" y="1912"/>
          <a:chExt cx="3456" cy="774"/>
        </a:xfrm>
      </xdr:grpSpPr>
      <xdr:sp macro="" textlink="">
        <xdr:nvSpPr>
          <xdr:cNvPr id="2418355" name="AutoShape 26"/>
          <xdr:cNvSpPr>
            <a:spLocks noChangeArrowheads="1"/>
          </xdr:cNvSpPr>
        </xdr:nvSpPr>
        <xdr:spPr bwMode="gray">
          <a:xfrm>
            <a:off x="1200" y="1912"/>
            <a:ext cx="3456" cy="7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sp macro="" textlink="">
        <xdr:nvSpPr>
          <xdr:cNvPr id="207941" name="AutoShape 27"/>
          <xdr:cNvSpPr>
            <a:spLocks noChangeArrowheads="1"/>
          </xdr:cNvSpPr>
        </xdr:nvSpPr>
        <xdr:spPr bwMode="gray">
          <a:xfrm>
            <a:off x="1293" y="1991"/>
            <a:ext cx="3302" cy="615"/>
          </a:xfrm>
          <a:prstGeom prst="roundRect">
            <a:avLst>
              <a:gd name="adj" fmla="val 11921"/>
            </a:avLst>
          </a:prstGeom>
          <a:gradFill rotWithShape="1">
            <a:gsLst>
              <a:gs pos="0">
                <a:srgbClr val="C0504D"/>
              </a:gs>
              <a:gs pos="100000">
                <a:srgbClr val="863836"/>
              </a:gs>
            </a:gsLst>
            <a:lin ang="5400000" scaled="1"/>
          </a:gradFill>
          <a:ln w="9525">
            <a:solidFill>
              <a:srgbClr val="FEFEFE"/>
            </a:solidFill>
            <a:round/>
            <a:headEnd/>
            <a:tailEnd/>
          </a:ln>
        </xdr:spPr>
        <xdr:txBody>
          <a:bodyPr vertOverflow="clip" wrap="square" lIns="54000" tIns="46800" rIns="18000" bIns="46800" anchor="ctr" upright="1"/>
          <a:lstStyle/>
          <a:p>
            <a:pPr algn="ctr" rtl="0">
              <a:defRPr sz="1000"/>
            </a:pPr>
            <a:r>
              <a:rPr lang="en-US" sz="1000" b="0" i="0" strike="noStrike">
                <a:solidFill>
                  <a:srgbClr val="FFFFFF"/>
                </a:solidFill>
                <a:latin typeface="Arial"/>
                <a:cs typeface="Arial"/>
              </a:rPr>
              <a:t>Management</a:t>
            </a:r>
          </a:p>
        </xdr:txBody>
      </xdr:sp>
      <xdr:sp macro="" textlink="">
        <xdr:nvSpPr>
          <xdr:cNvPr id="207942" name="Freeform 28"/>
          <xdr:cNvSpPr>
            <a:spLocks/>
          </xdr:cNvSpPr>
        </xdr:nvSpPr>
        <xdr:spPr bwMode="gray">
          <a:xfrm>
            <a:off x="1293" y="2011"/>
            <a:ext cx="370" cy="337"/>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DDA09E"/>
              </a:gs>
              <a:gs pos="50000">
                <a:srgbClr val="C0504D">
                  <a:alpha val="0"/>
                </a:srgbClr>
              </a:gs>
              <a:gs pos="100000">
                <a:srgbClr val="DDA09E"/>
              </a:gs>
            </a:gsLst>
            <a:lin ang="2700000" scaled="1"/>
          </a:gradFill>
          <a:ln w="9525">
            <a:noFill/>
            <a:round/>
            <a:headEnd/>
            <a:tailEnd/>
          </a:ln>
        </xdr:spPr>
        <xdr:txBody>
          <a:bodyPr/>
          <a:lstStyle/>
          <a:p>
            <a:endParaRPr lang="ru-RU"/>
          </a:p>
        </xdr:txBody>
      </xdr:sp>
    </xdr:grpSp>
    <xdr:clientData/>
  </xdr:twoCellAnchor>
  <xdr:twoCellAnchor>
    <xdr:from>
      <xdr:col>4</xdr:col>
      <xdr:colOff>323850</xdr:colOff>
      <xdr:row>5</xdr:row>
      <xdr:rowOff>0</xdr:rowOff>
    </xdr:from>
    <xdr:to>
      <xdr:col>7</xdr:col>
      <xdr:colOff>400050</xdr:colOff>
      <xdr:row>6</xdr:row>
      <xdr:rowOff>47625</xdr:rowOff>
    </xdr:to>
    <xdr:sp macro="" textlink="">
      <xdr:nvSpPr>
        <xdr:cNvPr id="4899" name="Rectangle 803"/>
        <xdr:cNvSpPr>
          <a:spLocks noChangeArrowheads="1"/>
        </xdr:cNvSpPr>
      </xdr:nvSpPr>
      <xdr:spPr bwMode="auto">
        <a:xfrm>
          <a:off x="2686050" y="1428750"/>
          <a:ext cx="2362200" cy="238125"/>
        </a:xfrm>
        <a:prstGeom prst="rect">
          <a:avLst/>
        </a:prstGeom>
        <a:noFill/>
        <a:ln w="9525">
          <a:noFill/>
          <a:miter lim="800000"/>
          <a:headEnd/>
          <a:tailEnd/>
        </a:ln>
        <a:effectLst/>
      </xdr:spPr>
      <xdr:txBody>
        <a:bodyPr vertOverflow="clip" wrap="square" lIns="27432" tIns="27432" rIns="27432" bIns="0" anchor="t" upright="1"/>
        <a:lstStyle/>
        <a:p>
          <a:pPr algn="ctr" rtl="1">
            <a:defRPr sz="1000"/>
          </a:pPr>
          <a:r>
            <a:rPr lang="en-ZA" sz="1100" b="1" i="1" strike="noStrike">
              <a:solidFill>
                <a:srgbClr val="000000"/>
              </a:solidFill>
              <a:latin typeface="Calibri"/>
            </a:rPr>
            <a:t>Select the option you want to see:</a:t>
          </a:r>
        </a:p>
      </xdr:txBody>
    </xdr:sp>
    <xdr:clientData/>
  </xdr:twoCellAnchor>
  <xdr:twoCellAnchor>
    <xdr:from>
      <xdr:col>8</xdr:col>
      <xdr:colOff>295275</xdr:colOff>
      <xdr:row>11</xdr:row>
      <xdr:rowOff>0</xdr:rowOff>
    </xdr:from>
    <xdr:to>
      <xdr:col>11</xdr:col>
      <xdr:colOff>161925</xdr:colOff>
      <xdr:row>13</xdr:row>
      <xdr:rowOff>28575</xdr:rowOff>
    </xdr:to>
    <xdr:grpSp>
      <xdr:nvGrpSpPr>
        <xdr:cNvPr id="3420471" name="Group 832">
          <a:hlinkClick xmlns:r="http://schemas.openxmlformats.org/officeDocument/2006/relationships" r:id="rId6"/>
        </xdr:cNvPr>
        <xdr:cNvGrpSpPr>
          <a:grpSpLocks/>
        </xdr:cNvGrpSpPr>
      </xdr:nvGrpSpPr>
      <xdr:grpSpPr bwMode="auto">
        <a:xfrm>
          <a:off x="5708650" y="2579688"/>
          <a:ext cx="1501775" cy="409575"/>
          <a:chOff x="599" y="262"/>
          <a:chExt cx="158" cy="43"/>
        </a:xfrm>
      </xdr:grpSpPr>
      <xdr:sp macro="" textlink="">
        <xdr:nvSpPr>
          <xdr:cNvPr id="2418351" name="AutoShape 30"/>
          <xdr:cNvSpPr>
            <a:spLocks noChangeArrowheads="1"/>
          </xdr:cNvSpPr>
        </xdr:nvSpPr>
        <xdr:spPr bwMode="gray">
          <a:xfrm>
            <a:off x="599" y="262"/>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502" name="13 Grupo"/>
          <xdr:cNvGrpSpPr>
            <a:grpSpLocks/>
          </xdr:cNvGrpSpPr>
        </xdr:nvGrpSpPr>
        <xdr:grpSpPr bwMode="auto">
          <a:xfrm>
            <a:off x="603" y="267"/>
            <a:ext cx="151" cy="35"/>
            <a:chOff x="1104968" y="2771552"/>
            <a:chExt cx="3605494" cy="566957"/>
          </a:xfrm>
        </xdr:grpSpPr>
        <xdr:sp macro="" textlink="">
          <xdr:nvSpPr>
            <xdr:cNvPr id="4903" name="AutoShape 31"/>
            <xdr:cNvSpPr>
              <a:spLocks noChangeArrowheads="1"/>
            </xdr:cNvSpPr>
          </xdr:nvSpPr>
          <xdr:spPr bwMode="gray">
            <a:xfrm>
              <a:off x="1104968" y="2771552"/>
              <a:ext cx="3605494" cy="566957"/>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Recommendations</a:t>
              </a:r>
            </a:p>
          </xdr:txBody>
        </xdr:sp>
        <xdr:sp macro="" textlink="">
          <xdr:nvSpPr>
            <xdr:cNvPr id="3420504" name="Freeform 32"/>
            <xdr:cNvSpPr>
              <a:spLocks/>
            </xdr:cNvSpPr>
          </xdr:nvSpPr>
          <xdr:spPr bwMode="gray">
            <a:xfrm>
              <a:off x="1159456" y="2809862"/>
              <a:ext cx="358092" cy="291066"/>
            </a:xfrm>
            <a:custGeom>
              <a:avLst/>
              <a:gdLst>
                <a:gd name="T0" fmla="*/ 2147483647 w 596"/>
                <a:gd name="T1" fmla="*/ 0 h 598"/>
                <a:gd name="T2" fmla="*/ 0 w 596"/>
                <a:gd name="T3" fmla="*/ 2147483647 h 598"/>
                <a:gd name="T4" fmla="*/ 0 w 596"/>
                <a:gd name="T5" fmla="*/ 2147483647 h 598"/>
                <a:gd name="T6" fmla="*/ 2147483647 w 596"/>
                <a:gd name="T7" fmla="*/ 2147483647 h 598"/>
                <a:gd name="T8" fmla="*/ 2147483647 w 596"/>
                <a:gd name="T9" fmla="*/ 0 h 598"/>
                <a:gd name="T10" fmla="*/ 2147483647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247650</xdr:colOff>
      <xdr:row>7</xdr:row>
      <xdr:rowOff>85725</xdr:rowOff>
    </xdr:from>
    <xdr:to>
      <xdr:col>4</xdr:col>
      <xdr:colOff>104775</xdr:colOff>
      <xdr:row>18</xdr:row>
      <xdr:rowOff>114300</xdr:rowOff>
    </xdr:to>
    <xdr:grpSp>
      <xdr:nvGrpSpPr>
        <xdr:cNvPr id="3420472" name="Group 830"/>
        <xdr:cNvGrpSpPr>
          <a:grpSpLocks/>
        </xdr:cNvGrpSpPr>
      </xdr:nvGrpSpPr>
      <xdr:grpSpPr bwMode="auto">
        <a:xfrm>
          <a:off x="327025" y="1903413"/>
          <a:ext cx="2143125" cy="2124075"/>
          <a:chOff x="32" y="188"/>
          <a:chExt cx="225" cy="225"/>
        </a:xfrm>
      </xdr:grpSpPr>
      <xdr:sp macro="" textlink="">
        <xdr:nvSpPr>
          <xdr:cNvPr id="3420499" name="AutoShape 31"/>
          <xdr:cNvSpPr>
            <a:spLocks noChangeArrowheads="1"/>
          </xdr:cNvSpPr>
        </xdr:nvSpPr>
        <xdr:spPr bwMode="gray">
          <a:xfrm>
            <a:off x="32" y="188"/>
            <a:ext cx="225" cy="225"/>
          </a:xfrm>
          <a:prstGeom prst="roundRect">
            <a:avLst>
              <a:gd name="adj" fmla="val 11921"/>
            </a:avLst>
          </a:prstGeom>
          <a:gradFill rotWithShape="1">
            <a:gsLst>
              <a:gs pos="0">
                <a:srgbClr val="87AFD3"/>
              </a:gs>
              <a:gs pos="100000">
                <a:srgbClr val="4C7BB4"/>
              </a:gs>
            </a:gsLst>
            <a:lin ang="5400000" scaled="1"/>
          </a:gradFill>
          <a:ln w="9525">
            <a:solidFill>
              <a:srgbClr val="FEFEFE"/>
            </a:solidFill>
            <a:round/>
            <a:headEnd/>
            <a:tailEnd/>
          </a:ln>
        </xdr:spPr>
      </xdr:sp>
      <xdr:sp macro="" textlink="">
        <xdr:nvSpPr>
          <xdr:cNvPr id="4913" name="Freeform 32"/>
          <xdr:cNvSpPr>
            <a:spLocks/>
          </xdr:cNvSpPr>
        </xdr:nvSpPr>
        <xdr:spPr bwMode="gray">
          <a:xfrm>
            <a:off x="42" y="197"/>
            <a:ext cx="50" cy="33"/>
          </a:xfrm>
          <a:custGeom>
            <a:avLst/>
            <a:gdLst>
              <a:gd name="T0" fmla="*/ 118 w 596"/>
              <a:gd name="T1" fmla="*/ 0 h 598"/>
              <a:gd name="T2" fmla="*/ 0 w 596"/>
              <a:gd name="T3" fmla="*/ 118 h 598"/>
              <a:gd name="T4" fmla="*/ 0 w 596"/>
              <a:gd name="T5" fmla="*/ 589 h 598"/>
              <a:gd name="T6" fmla="*/ 161 w 596"/>
              <a:gd name="T7" fmla="*/ 174 h 598"/>
              <a:gd name="T8" fmla="*/ 589 w 596"/>
              <a:gd name="T9" fmla="*/ 0 h 598"/>
              <a:gd name="T10" fmla="*/ 118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rgbClr val="9FBADB"/>
              </a:gs>
              <a:gs pos="50000">
                <a:srgbClr val="4F81BD">
                  <a:alpha val="0"/>
                </a:srgbClr>
              </a:gs>
              <a:gs pos="100000">
                <a:srgbClr val="9FBADB"/>
              </a:gs>
            </a:gsLst>
            <a:lin ang="2700000" scaled="1"/>
          </a:gradFill>
          <a:ln w="9525">
            <a:noFill/>
            <a:round/>
            <a:headEnd/>
            <a:tailEnd/>
          </a:ln>
        </xdr:spPr>
        <xdr:txBody>
          <a:bodyPr/>
          <a:lstStyle/>
          <a:p>
            <a:endParaRPr lang="ru-RU"/>
          </a:p>
        </xdr:txBody>
      </xdr:sp>
    </xdr:grpSp>
    <xdr:clientData/>
  </xdr:twoCellAnchor>
  <xdr:twoCellAnchor>
    <xdr:from>
      <xdr:col>8</xdr:col>
      <xdr:colOff>285750</xdr:colOff>
      <xdr:row>14</xdr:row>
      <xdr:rowOff>57150</xdr:rowOff>
    </xdr:from>
    <xdr:to>
      <xdr:col>11</xdr:col>
      <xdr:colOff>152400</xdr:colOff>
      <xdr:row>16</xdr:row>
      <xdr:rowOff>85725</xdr:rowOff>
    </xdr:to>
    <xdr:grpSp>
      <xdr:nvGrpSpPr>
        <xdr:cNvPr id="3420473" name="Group 826"/>
        <xdr:cNvGrpSpPr>
          <a:grpSpLocks/>
        </xdr:cNvGrpSpPr>
      </xdr:nvGrpSpPr>
      <xdr:grpSpPr bwMode="auto">
        <a:xfrm>
          <a:off x="5699125" y="3208338"/>
          <a:ext cx="1501775" cy="409575"/>
          <a:chOff x="578" y="328"/>
          <a:chExt cx="158" cy="43"/>
        </a:xfrm>
      </xdr:grpSpPr>
      <xdr:sp macro="" textlink="">
        <xdr:nvSpPr>
          <xdr:cNvPr id="2418345" name="AutoShape 30"/>
          <xdr:cNvSpPr>
            <a:spLocks noChangeArrowheads="1"/>
          </xdr:cNvSpPr>
        </xdr:nvSpPr>
        <xdr:spPr bwMode="gray">
          <a:xfrm>
            <a:off x="578" y="328"/>
            <a:ext cx="158" cy="43"/>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6" name="Group 823"/>
          <xdr:cNvGrpSpPr>
            <a:grpSpLocks/>
          </xdr:cNvGrpSpPr>
        </xdr:nvGrpSpPr>
        <xdr:grpSpPr bwMode="auto">
          <a:xfrm>
            <a:off x="581" y="333"/>
            <a:ext cx="151" cy="35"/>
            <a:chOff x="582" y="333"/>
            <a:chExt cx="151" cy="35"/>
          </a:xfrm>
        </xdr:grpSpPr>
        <xdr:sp macro="" textlink="">
          <xdr:nvSpPr>
            <xdr:cNvPr id="4908" name="AutoShape 31">
              <a:hlinkClick xmlns:r="http://schemas.openxmlformats.org/officeDocument/2006/relationships" r:id="rId7"/>
            </xdr:cNvPr>
            <xdr:cNvSpPr>
              <a:spLocks noChangeArrowheads="1"/>
            </xdr:cNvSpPr>
          </xdr:nvSpPr>
          <xdr:spPr bwMode="gray">
            <a:xfrm>
              <a:off x="582" y="333"/>
              <a:ext cx="151" cy="35"/>
            </a:xfrm>
            <a:prstGeom prst="roundRect">
              <a:avLst>
                <a:gd name="adj" fmla="val 11921"/>
              </a:avLst>
            </a:prstGeom>
            <a:solidFill>
              <a:srgbClr val="99FF99"/>
            </a:solidFill>
            <a:ln w="9525">
              <a:solidFill>
                <a:srgbClr val="FEFEFE"/>
              </a:solidFill>
              <a:round/>
              <a:headEnd/>
              <a:tailEnd/>
            </a:ln>
          </xdr:spPr>
          <xdr:txBody>
            <a:bodyPr vertOverflow="clip" wrap="square" lIns="91440" tIns="45720" rIns="91440" bIns="45720" anchor="ctr" upright="1"/>
            <a:lstStyle/>
            <a:p>
              <a:pPr algn="ctr" rtl="1">
                <a:defRPr sz="1000"/>
              </a:pPr>
              <a:r>
                <a:rPr lang="en-ZA" sz="1000" b="0" i="0" strike="noStrike">
                  <a:solidFill>
                    <a:srgbClr val="000000"/>
                  </a:solidFill>
                  <a:latin typeface="Arial"/>
                  <a:cs typeface="Arial"/>
                </a:rPr>
                <a:t>Actions</a:t>
              </a:r>
            </a:p>
          </xdr:txBody>
        </xdr:sp>
        <xdr:sp macro="" textlink="">
          <xdr:nvSpPr>
            <xdr:cNvPr id="3420498" name="Freeform 32"/>
            <xdr:cNvSpPr>
              <a:spLocks/>
            </xdr:cNvSpPr>
          </xdr:nvSpPr>
          <xdr:spPr bwMode="gray">
            <a:xfrm>
              <a:off x="584" y="335"/>
              <a:ext cx="15" cy="18"/>
            </a:xfrm>
            <a:custGeom>
              <a:avLst/>
              <a:gdLst>
                <a:gd name="T0" fmla="*/ 0 w 596"/>
                <a:gd name="T1" fmla="*/ 0 h 598"/>
                <a:gd name="T2" fmla="*/ 0 w 596"/>
                <a:gd name="T3" fmla="*/ 0 h 598"/>
                <a:gd name="T4" fmla="*/ 0 w 596"/>
                <a:gd name="T5" fmla="*/ 0 h 598"/>
                <a:gd name="T6" fmla="*/ 0 w 596"/>
                <a:gd name="T7" fmla="*/ 0 h 598"/>
                <a:gd name="T8" fmla="*/ 0 w 596"/>
                <a:gd name="T9" fmla="*/ 0 h 598"/>
                <a:gd name="T10" fmla="*/ 0 w 596"/>
                <a:gd name="T11" fmla="*/ 0 h 598"/>
                <a:gd name="T12" fmla="*/ 0 60000 65536"/>
                <a:gd name="T13" fmla="*/ 0 60000 65536"/>
                <a:gd name="T14" fmla="*/ 0 60000 65536"/>
                <a:gd name="T15" fmla="*/ 0 60000 65536"/>
                <a:gd name="T16" fmla="*/ 0 60000 65536"/>
                <a:gd name="T17" fmla="*/ 0 60000 65536"/>
                <a:gd name="T18" fmla="*/ 0 w 596"/>
                <a:gd name="T19" fmla="*/ 0 h 598"/>
                <a:gd name="T20" fmla="*/ 596 w 596"/>
                <a:gd name="T21" fmla="*/ 598 h 598"/>
              </a:gdLst>
              <a:ahLst/>
              <a:cxnLst>
                <a:cxn ang="T12">
                  <a:pos x="T0" y="T1"/>
                </a:cxn>
                <a:cxn ang="T13">
                  <a:pos x="T2" y="T3"/>
                </a:cxn>
                <a:cxn ang="T14">
                  <a:pos x="T4" y="T5"/>
                </a:cxn>
                <a:cxn ang="T15">
                  <a:pos x="T6" y="T7"/>
                </a:cxn>
                <a:cxn ang="T16">
                  <a:pos x="T8" y="T9"/>
                </a:cxn>
                <a:cxn ang="T17">
                  <a:pos x="T10" y="T11"/>
                </a:cxn>
              </a:cxnLst>
              <a:rect l="T18" t="T19" r="T20" b="T21"/>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solidFill>
              <a:srgbClr val="99FF99"/>
            </a:solidFill>
            <a:ln w="9525">
              <a:noFill/>
              <a:round/>
              <a:headEnd/>
              <a:tailEnd/>
            </a:ln>
          </xdr:spPr>
        </xdr:sp>
      </xdr:grpSp>
    </xdr:grpSp>
    <xdr:clientData/>
  </xdr:twoCellAnchor>
  <xdr:twoCellAnchor>
    <xdr:from>
      <xdr:col>1</xdr:col>
      <xdr:colOff>514350</xdr:colOff>
      <xdr:row>15</xdr:row>
      <xdr:rowOff>133350</xdr:rowOff>
    </xdr:from>
    <xdr:to>
      <xdr:col>3</xdr:col>
      <xdr:colOff>495300</xdr:colOff>
      <xdr:row>17</xdr:row>
      <xdr:rowOff>95250</xdr:rowOff>
    </xdr:to>
    <xdr:grpSp>
      <xdr:nvGrpSpPr>
        <xdr:cNvPr id="3420474" name="Group 831">
          <a:hlinkClick xmlns:r="http://schemas.openxmlformats.org/officeDocument/2006/relationships" r:id="rId8"/>
        </xdr:cNvPr>
        <xdr:cNvGrpSpPr>
          <a:grpSpLocks/>
        </xdr:cNvGrpSpPr>
      </xdr:nvGrpSpPr>
      <xdr:grpSpPr bwMode="auto">
        <a:xfrm>
          <a:off x="593725" y="3475038"/>
          <a:ext cx="1504950" cy="342900"/>
          <a:chOff x="56" y="259"/>
          <a:chExt cx="158" cy="40"/>
        </a:xfrm>
      </xdr:grpSpPr>
      <xdr:sp macro="" textlink="">
        <xdr:nvSpPr>
          <xdr:cNvPr id="2418341" name="AutoShape 30"/>
          <xdr:cNvSpPr>
            <a:spLocks noChangeArrowheads="1"/>
          </xdr:cNvSpPr>
        </xdr:nvSpPr>
        <xdr:spPr bwMode="gray">
          <a:xfrm>
            <a:off x="56" y="259"/>
            <a:ext cx="158" cy="40"/>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92" name="11 Grupo"/>
          <xdr:cNvGrpSpPr>
            <a:grpSpLocks/>
          </xdr:cNvGrpSpPr>
        </xdr:nvGrpSpPr>
        <xdr:grpSpPr bwMode="auto">
          <a:xfrm>
            <a:off x="60" y="263"/>
            <a:ext cx="151" cy="32"/>
            <a:chOff x="1104968" y="2771584"/>
            <a:chExt cx="3605494" cy="566957"/>
          </a:xfrm>
        </xdr:grpSpPr>
        <xdr:sp macro="" textlink="">
          <xdr:nvSpPr>
            <xdr:cNvPr id="9" name="AutoShape 31"/>
            <xdr:cNvSpPr>
              <a:spLocks noChangeArrowheads="1"/>
            </xdr:cNvSpPr>
          </xdr:nvSpPr>
          <xdr:spPr bwMode="gray">
            <a:xfrm>
              <a:off x="1104968" y="2779458"/>
              <a:ext cx="3605494" cy="551208"/>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Grant Detail</a:t>
              </a:r>
            </a:p>
          </xdr:txBody>
        </xdr:sp>
        <xdr:sp macro="" textlink="">
          <xdr:nvSpPr>
            <xdr:cNvPr id="10" name="Freeform 32"/>
            <xdr:cNvSpPr>
              <a:spLocks/>
            </xdr:cNvSpPr>
          </xdr:nvSpPr>
          <xdr:spPr bwMode="gray">
            <a:xfrm>
              <a:off x="1152723" y="2818830"/>
              <a:ext cx="358162" cy="275604"/>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10</xdr:row>
      <xdr:rowOff>28575</xdr:rowOff>
    </xdr:from>
    <xdr:to>
      <xdr:col>3</xdr:col>
      <xdr:colOff>495300</xdr:colOff>
      <xdr:row>12</xdr:row>
      <xdr:rowOff>19050</xdr:rowOff>
    </xdr:to>
    <xdr:grpSp>
      <xdr:nvGrpSpPr>
        <xdr:cNvPr id="3420475" name="37 Grupo">
          <a:hlinkClick xmlns:r="http://schemas.openxmlformats.org/officeDocument/2006/relationships" r:id="rId9"/>
        </xdr:cNvPr>
        <xdr:cNvGrpSpPr>
          <a:grpSpLocks/>
        </xdr:cNvGrpSpPr>
      </xdr:nvGrpSpPr>
      <xdr:grpSpPr bwMode="auto">
        <a:xfrm>
          <a:off x="593725" y="2417763"/>
          <a:ext cx="1504950" cy="371475"/>
          <a:chOff x="1343025" y="2428876"/>
          <a:chExt cx="3240982" cy="617274"/>
        </a:xfrm>
      </xdr:grpSpPr>
      <xdr:sp macro="" textlink="">
        <xdr:nvSpPr>
          <xdr:cNvPr id="2418337"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8" name="13 Grupo"/>
          <xdr:cNvGrpSpPr>
            <a:grpSpLocks/>
          </xdr:cNvGrpSpPr>
        </xdr:nvGrpSpPr>
        <xdr:grpSpPr bwMode="auto">
          <a:xfrm>
            <a:off x="1419283" y="2495353"/>
            <a:ext cx="3097998" cy="503316"/>
            <a:chOff x="1104968" y="2771552"/>
            <a:chExt cx="3605494" cy="566957"/>
          </a:xfrm>
        </xdr:grpSpPr>
        <xdr:sp macro="" textlink="">
          <xdr:nvSpPr>
            <xdr:cNvPr id="3"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p>
              <a:pPr algn="ctr" rtl="1">
                <a:defRPr sz="1000"/>
              </a:pPr>
              <a:r>
                <a:rPr lang="en-ZA" sz="1000" b="0" i="0" strike="noStrike">
                  <a:solidFill>
                    <a:srgbClr val="FFFFFF"/>
                  </a:solidFill>
                  <a:latin typeface="Arial"/>
                  <a:cs typeface="Arial"/>
                </a:rPr>
                <a:t>List of Indicators</a:t>
              </a:r>
            </a:p>
          </xdr:txBody>
        </xdr:sp>
        <xdr:sp macro="" textlink="">
          <xdr:nvSpPr>
            <xdr:cNvPr id="4"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xdr:from>
      <xdr:col>1</xdr:col>
      <xdr:colOff>514350</xdr:colOff>
      <xdr:row>12</xdr:row>
      <xdr:rowOff>180975</xdr:rowOff>
    </xdr:from>
    <xdr:to>
      <xdr:col>3</xdr:col>
      <xdr:colOff>495300</xdr:colOff>
      <xdr:row>14</xdr:row>
      <xdr:rowOff>171450</xdr:rowOff>
    </xdr:to>
    <xdr:grpSp>
      <xdr:nvGrpSpPr>
        <xdr:cNvPr id="3420476" name="37 Grupo">
          <a:hlinkClick xmlns:r="http://schemas.openxmlformats.org/officeDocument/2006/relationships" r:id="rId10"/>
        </xdr:cNvPr>
        <xdr:cNvGrpSpPr>
          <a:grpSpLocks/>
        </xdr:cNvGrpSpPr>
      </xdr:nvGrpSpPr>
      <xdr:grpSpPr bwMode="auto">
        <a:xfrm>
          <a:off x="593725" y="2951163"/>
          <a:ext cx="1504950" cy="371475"/>
          <a:chOff x="1343025" y="2428876"/>
          <a:chExt cx="3240982" cy="617274"/>
        </a:xfrm>
      </xdr:grpSpPr>
      <xdr:sp macro="" textlink="">
        <xdr:nvSpPr>
          <xdr:cNvPr id="2418333" name="AutoShape 30"/>
          <xdr:cNvSpPr>
            <a:spLocks noChangeArrowheads="1"/>
          </xdr:cNvSpPr>
        </xdr:nvSpPr>
        <xdr:spPr bwMode="gray">
          <a:xfrm>
            <a:off x="1343025" y="2428876"/>
            <a:ext cx="3240982" cy="617274"/>
          </a:xfrm>
          <a:prstGeom prst="roundRect">
            <a:avLst>
              <a:gd name="adj" fmla="val 10889"/>
            </a:avLst>
          </a:prstGeom>
          <a:gradFill rotWithShape="1">
            <a:gsLst>
              <a:gs pos="0">
                <a:srgbClr val="EEEEEE"/>
              </a:gs>
              <a:gs pos="100000">
                <a:srgbClr val="DDDDDD"/>
              </a:gs>
            </a:gsLst>
            <a:lin ang="2700000" scaled="1"/>
          </a:gradFill>
          <a:ln w="9525">
            <a:solidFill>
              <a:srgbClr val="FFFFFF"/>
            </a:solidFill>
            <a:round/>
            <a:headEnd/>
            <a:tailEnd/>
          </a:ln>
          <a:effectLst>
            <a:outerShdw dist="135003" dir="2928844" algn="ctr" rotWithShape="0">
              <a:srgbClr val="000000">
                <a:alpha val="50000"/>
              </a:srgbClr>
            </a:outerShdw>
          </a:effectLst>
        </xdr:spPr>
        <xdr:txBody>
          <a:bodyPr/>
          <a:lstStyle/>
          <a:p>
            <a:endParaRPr lang="ru-RU"/>
          </a:p>
        </xdr:txBody>
      </xdr:sp>
      <xdr:grpSp>
        <xdr:nvGrpSpPr>
          <xdr:cNvPr id="3420484" name="13 Grupo"/>
          <xdr:cNvGrpSpPr>
            <a:grpSpLocks/>
          </xdr:cNvGrpSpPr>
        </xdr:nvGrpSpPr>
        <xdr:grpSpPr bwMode="auto">
          <a:xfrm>
            <a:off x="1419283" y="2495353"/>
            <a:ext cx="3097998" cy="503316"/>
            <a:chOff x="1104968" y="2771552"/>
            <a:chExt cx="3605494" cy="566957"/>
          </a:xfrm>
        </xdr:grpSpPr>
        <xdr:sp macro="" textlink="">
          <xdr:nvSpPr>
            <xdr:cNvPr id="14" name="AutoShape 31"/>
            <xdr:cNvSpPr>
              <a:spLocks noChangeArrowheads="1"/>
            </xdr:cNvSpPr>
          </xdr:nvSpPr>
          <xdr:spPr bwMode="gray">
            <a:xfrm>
              <a:off x="1111710" y="2767984"/>
              <a:ext cx="3604792" cy="570523"/>
            </a:xfrm>
            <a:prstGeom prst="roundRect">
              <a:avLst>
                <a:gd name="adj" fmla="val 11921"/>
              </a:avLst>
            </a:prstGeom>
            <a:gradFill rotWithShape="1">
              <a:gsLst>
                <a:gs pos="0">
                  <a:schemeClr val="accent1"/>
                </a:gs>
                <a:gs pos="100000">
                  <a:schemeClr val="accent1">
                    <a:gamma/>
                    <a:shade val="69804"/>
                    <a:invGamma/>
                  </a:schemeClr>
                </a:gs>
              </a:gsLst>
              <a:lin ang="5400000" scaled="1"/>
            </a:gradFill>
            <a:ln w="9525">
              <a:solidFill>
                <a:srgbClr val="FEFEFE"/>
              </a:solidFill>
              <a:round/>
              <a:headEnd/>
              <a:tailEnd/>
            </a:ln>
            <a:effectLst/>
          </xdr:spPr>
          <xdr:txBody>
            <a:bodyPr wrap="square" anchor="ctr"/>
            <a:lstStyle>
              <a:defPPr>
                <a:defRPr lang="en-US"/>
              </a:defPPr>
              <a:lvl1pPr algn="l" rtl="0" fontAlgn="base">
                <a:spcBef>
                  <a:spcPct val="0"/>
                </a:spcBef>
                <a:spcAft>
                  <a:spcPct val="0"/>
                </a:spcAft>
                <a:defRPr kern="1200">
                  <a:solidFill>
                    <a:schemeClr val="tx1"/>
                  </a:solidFill>
                  <a:latin typeface="Arial" charset="0"/>
                  <a:ea typeface="+mn-ea"/>
                  <a:cs typeface="+mn-cs"/>
                </a:defRPr>
              </a:lvl1pPr>
              <a:lvl2pPr marL="457200" algn="l" rtl="0" fontAlgn="base">
                <a:spcBef>
                  <a:spcPct val="0"/>
                </a:spcBef>
                <a:spcAft>
                  <a:spcPct val="0"/>
                </a:spcAft>
                <a:defRPr kern="1200">
                  <a:solidFill>
                    <a:schemeClr val="tx1"/>
                  </a:solidFill>
                  <a:latin typeface="Arial" charset="0"/>
                  <a:ea typeface="+mn-ea"/>
                  <a:cs typeface="+mn-cs"/>
                </a:defRPr>
              </a:lvl2pPr>
              <a:lvl3pPr marL="914400" algn="l" rtl="0" fontAlgn="base">
                <a:spcBef>
                  <a:spcPct val="0"/>
                </a:spcBef>
                <a:spcAft>
                  <a:spcPct val="0"/>
                </a:spcAft>
                <a:defRPr kern="1200">
                  <a:solidFill>
                    <a:schemeClr val="tx1"/>
                  </a:solidFill>
                  <a:latin typeface="Arial" charset="0"/>
                  <a:ea typeface="+mn-ea"/>
                  <a:cs typeface="+mn-cs"/>
                </a:defRPr>
              </a:lvl3pPr>
              <a:lvl4pPr marL="1371600" algn="l" rtl="0" fontAlgn="base">
                <a:spcBef>
                  <a:spcPct val="0"/>
                </a:spcBef>
                <a:spcAft>
                  <a:spcPct val="0"/>
                </a:spcAft>
                <a:defRPr kern="1200">
                  <a:solidFill>
                    <a:schemeClr val="tx1"/>
                  </a:solidFill>
                  <a:latin typeface="Arial" charset="0"/>
                  <a:ea typeface="+mn-ea"/>
                  <a:cs typeface="+mn-cs"/>
                </a:defRPr>
              </a:lvl4pPr>
              <a:lvl5pPr marL="1828800" algn="l" rtl="0" fontAlgn="base">
                <a:spcBef>
                  <a:spcPct val="0"/>
                </a:spcBef>
                <a:spcAft>
                  <a:spcPct val="0"/>
                </a:spcAft>
                <a:defRPr kern="1200">
                  <a:solidFill>
                    <a:schemeClr val="tx1"/>
                  </a:solidFill>
                  <a:latin typeface="Arial" charset="0"/>
                  <a:ea typeface="+mn-ea"/>
                  <a:cs typeface="+mn-cs"/>
                </a:defRPr>
              </a:lvl5pPr>
              <a:lvl6pPr marL="2286000" algn="l" defTabSz="914400" rtl="0" eaLnBrk="1" latinLnBrk="0" hangingPunct="1">
                <a:defRPr kern="1200">
                  <a:solidFill>
                    <a:schemeClr val="tx1"/>
                  </a:solidFill>
                  <a:latin typeface="Arial" charset="0"/>
                  <a:ea typeface="+mn-ea"/>
                  <a:cs typeface="+mn-cs"/>
                </a:defRPr>
              </a:lvl6pPr>
              <a:lvl7pPr marL="2743200" algn="l" defTabSz="914400" rtl="0" eaLnBrk="1" latinLnBrk="0" hangingPunct="1">
                <a:defRPr kern="1200">
                  <a:solidFill>
                    <a:schemeClr val="tx1"/>
                  </a:solidFill>
                  <a:latin typeface="Arial" charset="0"/>
                  <a:ea typeface="+mn-ea"/>
                  <a:cs typeface="+mn-cs"/>
                </a:defRPr>
              </a:lvl7pPr>
              <a:lvl8pPr marL="3200400" algn="l" defTabSz="914400" rtl="0" eaLnBrk="1" latinLnBrk="0" hangingPunct="1">
                <a:defRPr kern="1200">
                  <a:solidFill>
                    <a:schemeClr val="tx1"/>
                  </a:solidFill>
                  <a:latin typeface="Arial" charset="0"/>
                  <a:ea typeface="+mn-ea"/>
                  <a:cs typeface="+mn-cs"/>
                </a:defRPr>
              </a:lvl8pPr>
              <a:lvl9pPr marL="3657600" algn="l" defTabSz="914400" rtl="0" eaLnBrk="1" latinLnBrk="0" hangingPunct="1">
                <a:defRPr kern="1200">
                  <a:solidFill>
                    <a:schemeClr val="tx1"/>
                  </a:solidFill>
                  <a:latin typeface="Arial" charset="0"/>
                  <a:ea typeface="+mn-ea"/>
                  <a:cs typeface="+mn-cs"/>
                </a:defRPr>
              </a:lvl9pPr>
            </a:lstStyle>
            <a:p>
              <a:pPr algn="ctr">
                <a:defRPr/>
              </a:pPr>
              <a:r>
                <a:rPr lang="es-GT" sz="1000">
                  <a:solidFill>
                    <a:schemeClr val="bg1"/>
                  </a:solidFill>
                </a:rPr>
                <a:t>Data Entry</a:t>
              </a:r>
            </a:p>
          </xdr:txBody>
        </xdr:sp>
        <xdr:sp macro="" textlink="">
          <xdr:nvSpPr>
            <xdr:cNvPr id="15" name="Freeform 32"/>
            <xdr:cNvSpPr>
              <a:spLocks/>
            </xdr:cNvSpPr>
          </xdr:nvSpPr>
          <xdr:spPr bwMode="gray">
            <a:xfrm>
              <a:off x="1159456" y="2803642"/>
              <a:ext cx="358092" cy="303090"/>
            </a:xfrm>
            <a:custGeom>
              <a:avLst/>
              <a:gdLst/>
              <a:ahLst/>
              <a:cxnLst>
                <a:cxn ang="0">
                  <a:pos x="118" y="0"/>
                </a:cxn>
                <a:cxn ang="0">
                  <a:pos x="0" y="118"/>
                </a:cxn>
                <a:cxn ang="0">
                  <a:pos x="0" y="589"/>
                </a:cxn>
                <a:cxn ang="0">
                  <a:pos x="161" y="174"/>
                </a:cxn>
                <a:cxn ang="0">
                  <a:pos x="589" y="0"/>
                </a:cxn>
                <a:cxn ang="0">
                  <a:pos x="118" y="0"/>
                </a:cxn>
              </a:cxnLst>
              <a:rect l="0" t="0" r="r" b="b"/>
              <a:pathLst>
                <a:path w="596" h="598">
                  <a:moveTo>
                    <a:pt x="118" y="0"/>
                  </a:moveTo>
                  <a:cubicBezTo>
                    <a:pt x="53" y="0"/>
                    <a:pt x="0" y="53"/>
                    <a:pt x="0" y="118"/>
                  </a:cubicBezTo>
                  <a:lnTo>
                    <a:pt x="0" y="589"/>
                  </a:lnTo>
                  <a:cubicBezTo>
                    <a:pt x="27" y="598"/>
                    <a:pt x="12" y="309"/>
                    <a:pt x="161" y="174"/>
                  </a:cubicBezTo>
                  <a:cubicBezTo>
                    <a:pt x="310" y="39"/>
                    <a:pt x="596" y="29"/>
                    <a:pt x="589" y="0"/>
                  </a:cubicBezTo>
                  <a:lnTo>
                    <a:pt x="118" y="0"/>
                  </a:lnTo>
                  <a:close/>
                </a:path>
              </a:pathLst>
            </a:custGeom>
            <a:gradFill rotWithShape="1">
              <a:gsLst>
                <a:gs pos="0">
                  <a:schemeClr val="accent1">
                    <a:gamma/>
                    <a:tint val="54510"/>
                    <a:invGamma/>
                  </a:schemeClr>
                </a:gs>
                <a:gs pos="50000">
                  <a:schemeClr val="accent1">
                    <a:alpha val="0"/>
                  </a:schemeClr>
                </a:gs>
                <a:gs pos="100000">
                  <a:schemeClr val="accent1">
                    <a:gamma/>
                    <a:tint val="54510"/>
                    <a:invGamma/>
                  </a:schemeClr>
                </a:gs>
              </a:gsLst>
              <a:lin ang="2700000" scaled="1"/>
            </a:gradFill>
            <a:ln w="9525">
              <a:noFill/>
              <a:prstDash val="solid"/>
              <a:round/>
              <a:headEnd/>
              <a:tailEnd/>
            </a:ln>
          </xdr:spPr>
          <xdr:txBody>
            <a:bodyPr wrap="square"/>
            <a:lstStyle/>
            <a:p>
              <a:endParaRPr lang="ru-RU"/>
            </a:p>
          </xdr:txBody>
        </xdr:sp>
      </xdr:grpSp>
    </xdr:grpSp>
    <xdr:clientData/>
  </xdr:twoCellAnchor>
  <xdr:twoCellAnchor editAs="oneCell">
    <xdr:from>
      <xdr:col>1</xdr:col>
      <xdr:colOff>257175</xdr:colOff>
      <xdr:row>7</xdr:row>
      <xdr:rowOff>66675</xdr:rowOff>
    </xdr:from>
    <xdr:to>
      <xdr:col>4</xdr:col>
      <xdr:colOff>104775</xdr:colOff>
      <xdr:row>9</xdr:row>
      <xdr:rowOff>133350</xdr:rowOff>
    </xdr:to>
    <xdr:pic>
      <xdr:nvPicPr>
        <xdr:cNvPr id="3420477" name="Picture 2012"/>
        <xdr:cNvPicPr>
          <a:picLocks noChangeAspect="1" noChangeArrowheads="1"/>
        </xdr:cNvPicPr>
      </xdr:nvPicPr>
      <xdr:blipFill>
        <a:blip xmlns:r="http://schemas.openxmlformats.org/officeDocument/2006/relationships" r:embed="rId11" cstate="print"/>
        <a:srcRect/>
        <a:stretch>
          <a:fillRect/>
        </a:stretch>
      </xdr:blipFill>
      <xdr:spPr bwMode="auto">
        <a:xfrm>
          <a:off x="333375" y="1876425"/>
          <a:ext cx="2133600" cy="447675"/>
        </a:xfrm>
        <a:prstGeom prst="rect">
          <a:avLst/>
        </a:prstGeom>
        <a:noFill/>
        <a:ln w="9525">
          <a:noFill/>
          <a:miter lim="800000"/>
          <a:headEnd/>
          <a:tailEnd/>
        </a:ln>
      </xdr:spPr>
    </xdr:pic>
    <xdr:clientData/>
  </xdr:twoCellAnchor>
  <xdr:twoCellAnchor editAs="oneCell">
    <xdr:from>
      <xdr:col>1</xdr:col>
      <xdr:colOff>352425</xdr:colOff>
      <xdr:row>7</xdr:row>
      <xdr:rowOff>85725</xdr:rowOff>
    </xdr:from>
    <xdr:to>
      <xdr:col>4</xdr:col>
      <xdr:colOff>57150</xdr:colOff>
      <xdr:row>9</xdr:row>
      <xdr:rowOff>95250</xdr:rowOff>
    </xdr:to>
    <xdr:sp macro="" textlink="">
      <xdr:nvSpPr>
        <xdr:cNvPr id="955357" name="Text Box 2013"/>
        <xdr:cNvSpPr txBox="1">
          <a:spLocks noChangeArrowheads="1"/>
        </xdr:cNvSpPr>
      </xdr:nvSpPr>
      <xdr:spPr bwMode="auto">
        <a:xfrm>
          <a:off x="428625" y="1895475"/>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Grant Information</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4</xdr:col>
      <xdr:colOff>247650</xdr:colOff>
      <xdr:row>7</xdr:row>
      <xdr:rowOff>66675</xdr:rowOff>
    </xdr:from>
    <xdr:to>
      <xdr:col>7</xdr:col>
      <xdr:colOff>561975</xdr:colOff>
      <xdr:row>9</xdr:row>
      <xdr:rowOff>133350</xdr:rowOff>
    </xdr:to>
    <xdr:pic>
      <xdr:nvPicPr>
        <xdr:cNvPr id="3420479" name="Picture 2016"/>
        <xdr:cNvPicPr>
          <a:picLocks noChangeAspect="1" noChangeArrowheads="1"/>
        </xdr:cNvPicPr>
      </xdr:nvPicPr>
      <xdr:blipFill>
        <a:blip xmlns:r="http://schemas.openxmlformats.org/officeDocument/2006/relationships" r:embed="rId12" cstate="print"/>
        <a:srcRect/>
        <a:stretch>
          <a:fillRect/>
        </a:stretch>
      </xdr:blipFill>
      <xdr:spPr bwMode="auto">
        <a:xfrm>
          <a:off x="2609850" y="1876425"/>
          <a:ext cx="2600325" cy="447675"/>
        </a:xfrm>
        <a:prstGeom prst="rect">
          <a:avLst/>
        </a:prstGeom>
        <a:noFill/>
        <a:ln w="9525">
          <a:noFill/>
          <a:miter lim="800000"/>
          <a:headEnd/>
          <a:tailEnd/>
        </a:ln>
      </xdr:spPr>
    </xdr:pic>
    <xdr:clientData/>
  </xdr:twoCellAnchor>
  <xdr:twoCellAnchor editAs="oneCell">
    <xdr:from>
      <xdr:col>4</xdr:col>
      <xdr:colOff>590550</xdr:colOff>
      <xdr:row>7</xdr:row>
      <xdr:rowOff>95250</xdr:rowOff>
    </xdr:from>
    <xdr:to>
      <xdr:col>7</xdr:col>
      <xdr:colOff>295275</xdr:colOff>
      <xdr:row>9</xdr:row>
      <xdr:rowOff>104775</xdr:rowOff>
    </xdr:to>
    <xdr:sp macro="" textlink="">
      <xdr:nvSpPr>
        <xdr:cNvPr id="955361" name="Text Box 2017"/>
        <xdr:cNvSpPr txBox="1">
          <a:spLocks noChangeArrowheads="1"/>
        </xdr:cNvSpPr>
      </xdr:nvSpPr>
      <xdr:spPr bwMode="auto">
        <a:xfrm>
          <a:off x="29527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Indicators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twoCellAnchor editAs="oneCell">
    <xdr:from>
      <xdr:col>7</xdr:col>
      <xdr:colOff>733425</xdr:colOff>
      <xdr:row>7</xdr:row>
      <xdr:rowOff>76200</xdr:rowOff>
    </xdr:from>
    <xdr:to>
      <xdr:col>11</xdr:col>
      <xdr:colOff>495300</xdr:colOff>
      <xdr:row>9</xdr:row>
      <xdr:rowOff>133350</xdr:rowOff>
    </xdr:to>
    <xdr:pic>
      <xdr:nvPicPr>
        <xdr:cNvPr id="3420481" name="Picture 2018"/>
        <xdr:cNvPicPr>
          <a:picLocks noChangeAspect="1" noChangeArrowheads="1"/>
        </xdr:cNvPicPr>
      </xdr:nvPicPr>
      <xdr:blipFill>
        <a:blip xmlns:r="http://schemas.openxmlformats.org/officeDocument/2006/relationships" r:embed="rId13" cstate="print"/>
        <a:srcRect/>
        <a:stretch>
          <a:fillRect/>
        </a:stretch>
      </xdr:blipFill>
      <xdr:spPr bwMode="auto">
        <a:xfrm>
          <a:off x="5381625" y="1885950"/>
          <a:ext cx="2162175" cy="438150"/>
        </a:xfrm>
        <a:prstGeom prst="rect">
          <a:avLst/>
        </a:prstGeom>
        <a:noFill/>
        <a:ln w="9525">
          <a:noFill/>
          <a:miter lim="800000"/>
          <a:headEnd/>
          <a:tailEnd/>
        </a:ln>
      </xdr:spPr>
    </xdr:pic>
    <xdr:clientData/>
  </xdr:twoCellAnchor>
  <xdr:twoCellAnchor editAs="oneCell">
    <xdr:from>
      <xdr:col>8</xdr:col>
      <xdr:colOff>57150</xdr:colOff>
      <xdr:row>7</xdr:row>
      <xdr:rowOff>95250</xdr:rowOff>
    </xdr:from>
    <xdr:to>
      <xdr:col>11</xdr:col>
      <xdr:colOff>409575</xdr:colOff>
      <xdr:row>9</xdr:row>
      <xdr:rowOff>104775</xdr:rowOff>
    </xdr:to>
    <xdr:sp macro="" textlink="">
      <xdr:nvSpPr>
        <xdr:cNvPr id="955363" name="Text Box 2019"/>
        <xdr:cNvSpPr txBox="1">
          <a:spLocks noChangeArrowheads="1"/>
        </xdr:cNvSpPr>
      </xdr:nvSpPr>
      <xdr:spPr bwMode="auto">
        <a:xfrm>
          <a:off x="5467350" y="1905000"/>
          <a:ext cx="1990725" cy="390525"/>
        </a:xfrm>
        <a:prstGeom prst="rect">
          <a:avLst/>
        </a:prstGeom>
        <a:noFill/>
        <a:ln w="9525">
          <a:noFill/>
          <a:miter lim="800000"/>
          <a:headEnd/>
          <a:tailEnd/>
        </a:ln>
      </xdr:spPr>
      <xdr:txBody>
        <a:bodyPr vertOverflow="clip" wrap="square" lIns="91440" tIns="45720" rIns="91440" bIns="45720" anchor="t" upright="1"/>
        <a:lstStyle/>
        <a:p>
          <a:pPr algn="ctr" rtl="0">
            <a:defRPr sz="1000"/>
          </a:pPr>
          <a:r>
            <a:rPr lang="en-US" sz="1200" b="0" i="0" strike="noStrike">
              <a:solidFill>
                <a:srgbClr val="000000"/>
              </a:solidFill>
              <a:latin typeface="Arial"/>
              <a:cs typeface="Arial"/>
            </a:rPr>
            <a:t>Reports</a:t>
          </a:r>
          <a:endParaRPr lang="en-US" sz="1800" b="0" i="0" strike="noStrike">
            <a:solidFill>
              <a:srgbClr val="000000"/>
            </a:solidFill>
            <a:latin typeface="Arial"/>
            <a:cs typeface="Arial"/>
          </a:endParaRPr>
        </a:p>
        <a:p>
          <a:pPr algn="ctr" rtl="0">
            <a:defRPr sz="1000"/>
          </a:pPr>
          <a:endParaRPr lang="en-US" sz="1800" b="0" i="0" strike="noStrike">
            <a:solidFill>
              <a:srgbClr val="000000"/>
            </a:solidFill>
            <a:latin typeface="Arial"/>
            <a:cs typeface="Aria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142875</xdr:colOff>
      <xdr:row>1</xdr:row>
      <xdr:rowOff>66675</xdr:rowOff>
    </xdr:from>
    <xdr:to>
      <xdr:col>1</xdr:col>
      <xdr:colOff>123825</xdr:colOff>
      <xdr:row>4</xdr:row>
      <xdr:rowOff>85725</xdr:rowOff>
    </xdr:to>
    <xdr:pic>
      <xdr:nvPicPr>
        <xdr:cNvPr id="9728" name="Picture 2" descr="C:\Documents and Settings\Administrator\My Documents\My Pictures\Prueba.jpg"/>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142875" y="257175"/>
          <a:ext cx="742950" cy="99060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28575</xdr:colOff>
      <xdr:row>0</xdr:row>
      <xdr:rowOff>28575</xdr:rowOff>
    </xdr:from>
    <xdr:to>
      <xdr:col>1</xdr:col>
      <xdr:colOff>1123950</xdr:colOff>
      <xdr:row>1</xdr:row>
      <xdr:rowOff>0</xdr:rowOff>
    </xdr:to>
    <xdr:sp macro="" textlink="">
      <xdr:nvSpPr>
        <xdr:cNvPr id="54346" name="AutoShape 50">
          <a:hlinkClick xmlns:r="http://schemas.openxmlformats.org/officeDocument/2006/relationships" r:id="rId1"/>
        </xdr:cNvPr>
        <xdr:cNvSpPr>
          <a:spLocks noChangeArrowheads="1"/>
        </xdr:cNvSpPr>
      </xdr:nvSpPr>
      <xdr:spPr bwMode="auto">
        <a:xfrm>
          <a:off x="28575" y="28575"/>
          <a:ext cx="1276350" cy="409575"/>
        </a:xfrm>
        <a:prstGeom prst="leftArrow">
          <a:avLst>
            <a:gd name="adj1" fmla="val 50000"/>
            <a:gd name="adj2" fmla="val 7790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0</xdr:row>
      <xdr:rowOff>0</xdr:rowOff>
    </xdr:from>
    <xdr:to>
      <xdr:col>1</xdr:col>
      <xdr:colOff>942975</xdr:colOff>
      <xdr:row>1</xdr:row>
      <xdr:rowOff>9525</xdr:rowOff>
    </xdr:to>
    <xdr:sp macro="" textlink="">
      <xdr:nvSpPr>
        <xdr:cNvPr id="6445" name="AutoShape 50">
          <a:hlinkClick xmlns:r="http://schemas.openxmlformats.org/officeDocument/2006/relationships" r:id="rId1"/>
        </xdr:cNvPr>
        <xdr:cNvSpPr>
          <a:spLocks noChangeArrowheads="1"/>
        </xdr:cNvSpPr>
      </xdr:nvSpPr>
      <xdr:spPr bwMode="auto">
        <a:xfrm>
          <a:off x="47625" y="0"/>
          <a:ext cx="1076325" cy="381000"/>
        </a:xfrm>
        <a:prstGeom prst="leftArrow">
          <a:avLst>
            <a:gd name="adj1" fmla="val 50000"/>
            <a:gd name="adj2" fmla="val 70625"/>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1000125</xdr:colOff>
      <xdr:row>34</xdr:row>
      <xdr:rowOff>133350</xdr:rowOff>
    </xdr:from>
    <xdr:to>
      <xdr:col>6</xdr:col>
      <xdr:colOff>1000125</xdr:colOff>
      <xdr:row>45</xdr:row>
      <xdr:rowOff>161925</xdr:rowOff>
    </xdr:to>
    <xdr:cxnSp macro="">
      <xdr:nvCxnSpPr>
        <xdr:cNvPr id="6975" name="AutoShape 100"/>
        <xdr:cNvCxnSpPr>
          <a:cxnSpLocks noChangeShapeType="1"/>
        </xdr:cNvCxnSpPr>
      </xdr:nvCxnSpPr>
      <xdr:spPr bwMode="auto">
        <a:xfrm rot="5400000">
          <a:off x="7739062" y="7567613"/>
          <a:ext cx="3171825" cy="0"/>
        </a:xfrm>
        <a:prstGeom prst="straightConnector1">
          <a:avLst/>
        </a:prstGeom>
        <a:noFill/>
        <a:ln w="9525">
          <a:solidFill>
            <a:srgbClr val="000000"/>
          </a:solidFill>
          <a:round/>
          <a:headEnd type="triangle" w="med" len="med"/>
          <a:tailEnd type="triangle" w="med" len="med"/>
        </a:ln>
      </xdr:spPr>
    </xdr:cxnSp>
    <xdr:clientData/>
  </xdr:twoCellAnchor>
  <xdr:twoCellAnchor>
    <xdr:from>
      <xdr:col>4</xdr:col>
      <xdr:colOff>0</xdr:colOff>
      <xdr:row>46</xdr:row>
      <xdr:rowOff>104775</xdr:rowOff>
    </xdr:from>
    <xdr:to>
      <xdr:col>4</xdr:col>
      <xdr:colOff>1057275</xdr:colOff>
      <xdr:row>46</xdr:row>
      <xdr:rowOff>104775</xdr:rowOff>
    </xdr:to>
    <xdr:cxnSp macro="">
      <xdr:nvCxnSpPr>
        <xdr:cNvPr id="6976" name="AutoShape 101"/>
        <xdr:cNvCxnSpPr>
          <a:cxnSpLocks noChangeShapeType="1"/>
        </xdr:cNvCxnSpPr>
      </xdr:nvCxnSpPr>
      <xdr:spPr bwMode="auto">
        <a:xfrm rot="10800000">
          <a:off x="6067425" y="9296400"/>
          <a:ext cx="1057275" cy="0"/>
        </a:xfrm>
        <a:prstGeom prst="straightConnector1">
          <a:avLst/>
        </a:prstGeom>
        <a:noFill/>
        <a:ln w="9525">
          <a:solidFill>
            <a:srgbClr val="000000"/>
          </a:solidFill>
          <a:round/>
          <a:headEnd type="triangle" w="med" len="med"/>
          <a:tailEnd type="triangle" w="med" len="med"/>
        </a:ln>
      </xdr:spPr>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200025</xdr:colOff>
      <xdr:row>2</xdr:row>
      <xdr:rowOff>0</xdr:rowOff>
    </xdr:from>
    <xdr:to>
      <xdr:col>0</xdr:col>
      <xdr:colOff>1181100</xdr:colOff>
      <xdr:row>2</xdr:row>
      <xdr:rowOff>447675</xdr:rowOff>
    </xdr:to>
    <xdr:sp macro="" textlink="">
      <xdr:nvSpPr>
        <xdr:cNvPr id="3189" name="Rectangle 117">
          <a:hlinkClick xmlns:r="http://schemas.openxmlformats.org/officeDocument/2006/relationships" r:id="rId1"/>
        </xdr:cNvPr>
        <xdr:cNvSpPr>
          <a:spLocks noChangeArrowheads="1"/>
        </xdr:cNvSpPr>
      </xdr:nvSpPr>
      <xdr:spPr bwMode="auto">
        <a:xfrm>
          <a:off x="200025" y="590550"/>
          <a:ext cx="981075" cy="44767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1">
            <a:defRPr sz="1000"/>
          </a:pPr>
          <a:r>
            <a:rPr lang="en-ZA" sz="900" b="0" i="0" strike="noStrike">
              <a:solidFill>
                <a:srgbClr val="000000"/>
              </a:solidFill>
              <a:latin typeface="Calibri"/>
            </a:rPr>
            <a:t>http://www.crwflags.com/fotw/flags/country.html</a:t>
          </a:r>
        </a:p>
      </xdr:txBody>
    </xdr:sp>
    <xdr:clientData/>
  </xdr:twoCellAnchor>
  <xdr:twoCellAnchor>
    <xdr:from>
      <xdr:col>0</xdr:col>
      <xdr:colOff>38100</xdr:colOff>
      <xdr:row>0</xdr:row>
      <xdr:rowOff>19050</xdr:rowOff>
    </xdr:from>
    <xdr:to>
      <xdr:col>0</xdr:col>
      <xdr:colOff>1114425</xdr:colOff>
      <xdr:row>1</xdr:row>
      <xdr:rowOff>85725</xdr:rowOff>
    </xdr:to>
    <xdr:sp macro="" textlink="">
      <xdr:nvSpPr>
        <xdr:cNvPr id="3455" name="AutoShape 50">
          <a:hlinkClick xmlns:r="http://schemas.openxmlformats.org/officeDocument/2006/relationships" r:id="rId2"/>
        </xdr:cNvPr>
        <xdr:cNvSpPr>
          <a:spLocks noChangeArrowheads="1"/>
        </xdr:cNvSpPr>
      </xdr:nvSpPr>
      <xdr:spPr bwMode="auto">
        <a:xfrm>
          <a:off x="38100" y="1905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19050</xdr:colOff>
      <xdr:row>9</xdr:row>
      <xdr:rowOff>95250</xdr:rowOff>
    </xdr:from>
    <xdr:to>
      <xdr:col>6</xdr:col>
      <xdr:colOff>19050</xdr:colOff>
      <xdr:row>20</xdr:row>
      <xdr:rowOff>180975</xdr:rowOff>
    </xdr:to>
    <xdr:graphicFrame macro="">
      <xdr:nvGraphicFramePr>
        <xdr:cNvPr id="2841003" name="Chart 3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38100</xdr:colOff>
      <xdr:row>0</xdr:row>
      <xdr:rowOff>28575</xdr:rowOff>
    </xdr:from>
    <xdr:to>
      <xdr:col>1</xdr:col>
      <xdr:colOff>876300</xdr:colOff>
      <xdr:row>0</xdr:row>
      <xdr:rowOff>361950</xdr:rowOff>
    </xdr:to>
    <xdr:sp macro="" textlink="">
      <xdr:nvSpPr>
        <xdr:cNvPr id="7519" name="AutoShape 50">
          <a:hlinkClick xmlns:r="http://schemas.openxmlformats.org/officeDocument/2006/relationships" r:id="rId2"/>
        </xdr:cNvPr>
        <xdr:cNvSpPr>
          <a:spLocks noChangeArrowheads="1"/>
        </xdr:cNvSpPr>
      </xdr:nvSpPr>
      <xdr:spPr bwMode="auto">
        <a:xfrm>
          <a:off x="38100" y="28575"/>
          <a:ext cx="952500" cy="333375"/>
        </a:xfrm>
        <a:prstGeom prst="leftArrow">
          <a:avLst>
            <a:gd name="adj1" fmla="val 50000"/>
            <a:gd name="adj2" fmla="val 71429"/>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6</xdr:col>
      <xdr:colOff>28575</xdr:colOff>
      <xdr:row>9</xdr:row>
      <xdr:rowOff>66675</xdr:rowOff>
    </xdr:from>
    <xdr:to>
      <xdr:col>11</xdr:col>
      <xdr:colOff>0</xdr:colOff>
      <xdr:row>21</xdr:row>
      <xdr:rowOff>9525</xdr:rowOff>
    </xdr:to>
    <xdr:grpSp>
      <xdr:nvGrpSpPr>
        <xdr:cNvPr id="2841005" name="Group 489"/>
        <xdr:cNvGrpSpPr>
          <a:grpSpLocks/>
        </xdr:cNvGrpSpPr>
      </xdr:nvGrpSpPr>
      <xdr:grpSpPr bwMode="auto">
        <a:xfrm>
          <a:off x="3905250" y="2181225"/>
          <a:ext cx="3486150" cy="2228850"/>
          <a:chOff x="410" y="229"/>
          <a:chExt cx="366" cy="234"/>
        </a:xfrm>
      </xdr:grpSpPr>
      <xdr:graphicFrame macro="">
        <xdr:nvGraphicFramePr>
          <xdr:cNvPr id="2841009" name="Chart 31"/>
          <xdr:cNvGraphicFramePr>
            <a:graphicFrameLocks/>
          </xdr:cNvGraphicFramePr>
        </xdr:nvGraphicFramePr>
        <xdr:xfrm>
          <a:off x="410" y="229"/>
          <a:ext cx="366" cy="231"/>
        </xdr:xfrm>
        <a:graphic>
          <a:graphicData uri="http://schemas.openxmlformats.org/drawingml/2006/chart">
            <c:chart xmlns:c="http://schemas.openxmlformats.org/drawingml/2006/chart" xmlns:r="http://schemas.openxmlformats.org/officeDocument/2006/relationships" r:id="rId3"/>
          </a:graphicData>
        </a:graphic>
      </xdr:graphicFrame>
      <xdr:pic>
        <xdr:nvPicPr>
          <xdr:cNvPr id="2841010" name="Picture 477" descr="one"/>
          <xdr:cNvPicPr>
            <a:picLocks noChangeAspect="1" noChangeArrowheads="1"/>
          </xdr:cNvPicPr>
        </xdr:nvPicPr>
        <xdr:blipFill>
          <a:blip xmlns:r="http://schemas.openxmlformats.org/officeDocument/2006/relationships" r:embed="rId4" cstate="print"/>
          <a:srcRect/>
          <a:stretch>
            <a:fillRect/>
          </a:stretch>
        </xdr:blipFill>
        <xdr:spPr bwMode="auto">
          <a:xfrm>
            <a:off x="456" y="441"/>
            <a:ext cx="297" cy="22"/>
          </a:xfrm>
          <a:prstGeom prst="rect">
            <a:avLst/>
          </a:prstGeom>
          <a:noFill/>
          <a:ln w="9525">
            <a:noFill/>
            <a:miter lim="800000"/>
            <a:headEnd/>
            <a:tailEnd/>
          </a:ln>
        </xdr:spPr>
      </xdr:pic>
    </xdr:grpSp>
    <xdr:clientData/>
  </xdr:twoCellAnchor>
  <xdr:twoCellAnchor>
    <xdr:from>
      <xdr:col>0</xdr:col>
      <xdr:colOff>0</xdr:colOff>
      <xdr:row>23</xdr:row>
      <xdr:rowOff>142876</xdr:rowOff>
    </xdr:from>
    <xdr:to>
      <xdr:col>6</xdr:col>
      <xdr:colOff>0</xdr:colOff>
      <xdr:row>31</xdr:row>
      <xdr:rowOff>161926</xdr:rowOff>
    </xdr:to>
    <xdr:grpSp>
      <xdr:nvGrpSpPr>
        <xdr:cNvPr id="2841006" name="Group 490"/>
        <xdr:cNvGrpSpPr>
          <a:grpSpLocks/>
        </xdr:cNvGrpSpPr>
      </xdr:nvGrpSpPr>
      <xdr:grpSpPr bwMode="auto">
        <a:xfrm>
          <a:off x="0" y="6657976"/>
          <a:ext cx="3876675" cy="2114550"/>
          <a:chOff x="0" y="505"/>
          <a:chExt cx="407" cy="245"/>
        </a:xfrm>
      </xdr:grpSpPr>
      <xdr:graphicFrame macro="">
        <xdr:nvGraphicFramePr>
          <xdr:cNvPr id="2841007" name="Chart 34"/>
          <xdr:cNvGraphicFramePr>
            <a:graphicFrameLocks/>
          </xdr:cNvGraphicFramePr>
        </xdr:nvGraphicFramePr>
        <xdr:xfrm>
          <a:off x="0" y="505"/>
          <a:ext cx="407" cy="245"/>
        </xdr:xfrm>
        <a:graphic>
          <a:graphicData uri="http://schemas.openxmlformats.org/drawingml/2006/chart">
            <c:chart xmlns:c="http://schemas.openxmlformats.org/drawingml/2006/chart" xmlns:r="http://schemas.openxmlformats.org/officeDocument/2006/relationships" r:id="rId5"/>
          </a:graphicData>
        </a:graphic>
      </xdr:graphicFrame>
      <xdr:pic>
        <xdr:nvPicPr>
          <xdr:cNvPr id="2841008" name="Picture 487" descr="ok"/>
          <xdr:cNvPicPr>
            <a:picLocks noChangeAspect="1" noChangeArrowheads="1"/>
          </xdr:cNvPicPr>
        </xdr:nvPicPr>
        <xdr:blipFill>
          <a:blip xmlns:r="http://schemas.openxmlformats.org/officeDocument/2006/relationships" r:embed="rId6" cstate="print"/>
          <a:srcRect/>
          <a:stretch>
            <a:fillRect/>
          </a:stretch>
        </xdr:blipFill>
        <xdr:spPr bwMode="auto">
          <a:xfrm>
            <a:off x="86" y="708"/>
            <a:ext cx="259" cy="22"/>
          </a:xfrm>
          <a:prstGeom prst="rect">
            <a:avLst/>
          </a:prstGeom>
          <a:noFill/>
          <a:ln w="9525">
            <a:noFill/>
            <a:miter lim="800000"/>
            <a:headEnd/>
            <a:tailEnd/>
          </a:ln>
        </xdr:spPr>
      </xdr:pic>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28575</xdr:colOff>
      <xdr:row>7</xdr:row>
      <xdr:rowOff>171450</xdr:rowOff>
    </xdr:from>
    <xdr:to>
      <xdr:col>12</xdr:col>
      <xdr:colOff>238125</xdr:colOff>
      <xdr:row>14</xdr:row>
      <xdr:rowOff>152400</xdr:rowOff>
    </xdr:to>
    <xdr:graphicFrame macro="">
      <xdr:nvGraphicFramePr>
        <xdr:cNvPr id="2869558" name="Chart 103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66675</xdr:colOff>
      <xdr:row>16</xdr:row>
      <xdr:rowOff>0</xdr:rowOff>
    </xdr:from>
    <xdr:to>
      <xdr:col>5</xdr:col>
      <xdr:colOff>962025</xdr:colOff>
      <xdr:row>25</xdr:row>
      <xdr:rowOff>28575</xdr:rowOff>
    </xdr:to>
    <xdr:graphicFrame macro="">
      <xdr:nvGraphicFramePr>
        <xdr:cNvPr id="2869559" name="Chart 103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95250</xdr:colOff>
      <xdr:row>8</xdr:row>
      <xdr:rowOff>19050</xdr:rowOff>
    </xdr:from>
    <xdr:to>
      <xdr:col>5</xdr:col>
      <xdr:colOff>1095375</xdr:colOff>
      <xdr:row>14</xdr:row>
      <xdr:rowOff>66675</xdr:rowOff>
    </xdr:to>
    <xdr:graphicFrame macro="">
      <xdr:nvGraphicFramePr>
        <xdr:cNvPr id="2869560" name="Chart 104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38100</xdr:colOff>
      <xdr:row>16</xdr:row>
      <xdr:rowOff>19050</xdr:rowOff>
    </xdr:from>
    <xdr:to>
      <xdr:col>12</xdr:col>
      <xdr:colOff>180975</xdr:colOff>
      <xdr:row>25</xdr:row>
      <xdr:rowOff>28575</xdr:rowOff>
    </xdr:to>
    <xdr:graphicFrame macro="">
      <xdr:nvGraphicFramePr>
        <xdr:cNvPr id="2869561" name="Chart 105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209550</xdr:colOff>
      <xdr:row>27</xdr:row>
      <xdr:rowOff>47625</xdr:rowOff>
    </xdr:from>
    <xdr:to>
      <xdr:col>5</xdr:col>
      <xdr:colOff>657225</xdr:colOff>
      <xdr:row>33</xdr:row>
      <xdr:rowOff>247650</xdr:rowOff>
    </xdr:to>
    <xdr:graphicFrame macro="">
      <xdr:nvGraphicFramePr>
        <xdr:cNvPr id="2869562" name="Chart 109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47625</xdr:colOff>
      <xdr:row>0</xdr:row>
      <xdr:rowOff>19050</xdr:rowOff>
    </xdr:from>
    <xdr:to>
      <xdr:col>1</xdr:col>
      <xdr:colOff>904875</xdr:colOff>
      <xdr:row>0</xdr:row>
      <xdr:rowOff>352425</xdr:rowOff>
    </xdr:to>
    <xdr:sp macro="" textlink="">
      <xdr:nvSpPr>
        <xdr:cNvPr id="14769" name="AutoShape 50">
          <a:hlinkClick xmlns:r="http://schemas.openxmlformats.org/officeDocument/2006/relationships" r:id="rId6"/>
        </xdr:cNvPr>
        <xdr:cNvSpPr>
          <a:spLocks noChangeArrowheads="1"/>
        </xdr:cNvSpPr>
      </xdr:nvSpPr>
      <xdr:spPr bwMode="auto">
        <a:xfrm>
          <a:off x="47625" y="19050"/>
          <a:ext cx="866775" cy="333375"/>
        </a:xfrm>
        <a:prstGeom prst="leftArrow">
          <a:avLst>
            <a:gd name="adj1" fmla="val 50000"/>
            <a:gd name="adj2" fmla="val 65000"/>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161925</xdr:colOff>
      <xdr:row>9</xdr:row>
      <xdr:rowOff>47625</xdr:rowOff>
    </xdr:from>
    <xdr:to>
      <xdr:col>11</xdr:col>
      <xdr:colOff>47625</xdr:colOff>
      <xdr:row>17</xdr:row>
      <xdr:rowOff>0</xdr:rowOff>
    </xdr:to>
    <xdr:graphicFrame macro="">
      <xdr:nvGraphicFramePr>
        <xdr:cNvPr id="22494" name="Chart 3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9525</xdr:colOff>
      <xdr:row>0</xdr:row>
      <xdr:rowOff>0</xdr:rowOff>
    </xdr:from>
    <xdr:to>
      <xdr:col>1</xdr:col>
      <xdr:colOff>1057275</xdr:colOff>
      <xdr:row>1</xdr:row>
      <xdr:rowOff>0</xdr:rowOff>
    </xdr:to>
    <xdr:sp macro="" textlink="">
      <xdr:nvSpPr>
        <xdr:cNvPr id="21885" name="AutoShape 50">
          <a:hlinkClick xmlns:r="http://schemas.openxmlformats.org/officeDocument/2006/relationships" r:id="rId2"/>
        </xdr:cNvPr>
        <xdr:cNvSpPr>
          <a:spLocks noChangeArrowheads="1"/>
        </xdr:cNvSpPr>
      </xdr:nvSpPr>
      <xdr:spPr bwMode="auto">
        <a:xfrm>
          <a:off x="9525" y="0"/>
          <a:ext cx="771525" cy="333375"/>
        </a:xfrm>
        <a:prstGeom prst="leftArrow">
          <a:avLst>
            <a:gd name="adj1" fmla="val 50000"/>
            <a:gd name="adj2" fmla="val 57857"/>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twoCellAnchor>
    <xdr:from>
      <xdr:col>11</xdr:col>
      <xdr:colOff>352425</xdr:colOff>
      <xdr:row>9</xdr:row>
      <xdr:rowOff>76200</xdr:rowOff>
    </xdr:from>
    <xdr:to>
      <xdr:col>16</xdr:col>
      <xdr:colOff>762000</xdr:colOff>
      <xdr:row>17</xdr:row>
      <xdr:rowOff>9525</xdr:rowOff>
    </xdr:to>
    <xdr:graphicFrame macro="">
      <xdr:nvGraphicFramePr>
        <xdr:cNvPr id="22496" name="Chart 4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666750</xdr:colOff>
      <xdr:row>9</xdr:row>
      <xdr:rowOff>95250</xdr:rowOff>
    </xdr:from>
    <xdr:to>
      <xdr:col>4</xdr:col>
      <xdr:colOff>400050</xdr:colOff>
      <xdr:row>17</xdr:row>
      <xdr:rowOff>57150</xdr:rowOff>
    </xdr:to>
    <xdr:graphicFrame macro="">
      <xdr:nvGraphicFramePr>
        <xdr:cNvPr id="22497" name="Chart 55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0</xdr:colOff>
      <xdr:row>20</xdr:row>
      <xdr:rowOff>0</xdr:rowOff>
    </xdr:from>
    <xdr:to>
      <xdr:col>8</xdr:col>
      <xdr:colOff>85725</xdr:colOff>
      <xdr:row>20</xdr:row>
      <xdr:rowOff>0</xdr:rowOff>
    </xdr:to>
    <xdr:grpSp>
      <xdr:nvGrpSpPr>
        <xdr:cNvPr id="3432528" name="Group 41"/>
        <xdr:cNvGrpSpPr>
          <a:grpSpLocks/>
        </xdr:cNvGrpSpPr>
      </xdr:nvGrpSpPr>
      <xdr:grpSpPr bwMode="auto">
        <a:xfrm>
          <a:off x="5556250" y="5154083"/>
          <a:ext cx="85725" cy="0"/>
          <a:chOff x="595" y="540"/>
          <a:chExt cx="9" cy="9"/>
        </a:xfrm>
      </xdr:grpSpPr>
      <xdr:sp macro="" textlink="">
        <xdr:nvSpPr>
          <xdr:cNvPr id="3432539"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40"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8</xdr:col>
      <xdr:colOff>981075</xdr:colOff>
      <xdr:row>20</xdr:row>
      <xdr:rowOff>0</xdr:rowOff>
    </xdr:from>
    <xdr:to>
      <xdr:col>9</xdr:col>
      <xdr:colOff>9525</xdr:colOff>
      <xdr:row>20</xdr:row>
      <xdr:rowOff>0</xdr:rowOff>
    </xdr:to>
    <xdr:grpSp>
      <xdr:nvGrpSpPr>
        <xdr:cNvPr id="3432529" name="Group 44"/>
        <xdr:cNvGrpSpPr>
          <a:grpSpLocks/>
        </xdr:cNvGrpSpPr>
      </xdr:nvGrpSpPr>
      <xdr:grpSpPr bwMode="auto">
        <a:xfrm>
          <a:off x="6537325" y="5154083"/>
          <a:ext cx="86783" cy="0"/>
          <a:chOff x="698" y="540"/>
          <a:chExt cx="9" cy="9"/>
        </a:xfrm>
      </xdr:grpSpPr>
      <xdr:sp macro="" textlink="">
        <xdr:nvSpPr>
          <xdr:cNvPr id="3432537"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8"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6</xdr:col>
      <xdr:colOff>781050</xdr:colOff>
      <xdr:row>20</xdr:row>
      <xdr:rowOff>0</xdr:rowOff>
    </xdr:from>
    <xdr:to>
      <xdr:col>7</xdr:col>
      <xdr:colOff>0</xdr:colOff>
      <xdr:row>20</xdr:row>
      <xdr:rowOff>0</xdr:rowOff>
    </xdr:to>
    <xdr:grpSp>
      <xdr:nvGrpSpPr>
        <xdr:cNvPr id="3432530" name="Group 47"/>
        <xdr:cNvGrpSpPr>
          <a:grpSpLocks/>
        </xdr:cNvGrpSpPr>
      </xdr:nvGrpSpPr>
      <xdr:grpSpPr bwMode="auto">
        <a:xfrm>
          <a:off x="5183717" y="5154083"/>
          <a:ext cx="86783" cy="0"/>
          <a:chOff x="698" y="540"/>
          <a:chExt cx="9" cy="9"/>
        </a:xfrm>
      </xdr:grpSpPr>
      <xdr:sp macro="" textlink="">
        <xdr:nvSpPr>
          <xdr:cNvPr id="3432535" name="Rectangle 47"/>
          <xdr:cNvSpPr>
            <a:spLocks noChangeArrowheads="1"/>
          </xdr:cNvSpPr>
        </xdr:nvSpPr>
        <xdr:spPr bwMode="auto">
          <a:xfrm rot="-5400000" flipH="1" flipV="1">
            <a:off x="698" y="540"/>
            <a:ext cx="9" cy="9"/>
          </a:xfrm>
          <a:prstGeom prst="rect">
            <a:avLst/>
          </a:prstGeom>
          <a:solidFill>
            <a:srgbClr val="FFFFFF"/>
          </a:solidFill>
          <a:ln w="9525">
            <a:noFill/>
            <a:miter lim="800000"/>
            <a:headEnd/>
            <a:tailEnd/>
          </a:ln>
        </xdr:spPr>
      </xdr:sp>
      <xdr:sp macro="" textlink="">
        <xdr:nvSpPr>
          <xdr:cNvPr id="3432536" name="Arc 48"/>
          <xdr:cNvSpPr>
            <a:spLocks/>
          </xdr:cNvSpPr>
        </xdr:nvSpPr>
        <xdr:spPr bwMode="auto">
          <a:xfrm>
            <a:off x="698"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3</xdr:col>
      <xdr:colOff>0</xdr:colOff>
      <xdr:row>20</xdr:row>
      <xdr:rowOff>0</xdr:rowOff>
    </xdr:from>
    <xdr:to>
      <xdr:col>3</xdr:col>
      <xdr:colOff>85725</xdr:colOff>
      <xdr:row>20</xdr:row>
      <xdr:rowOff>0</xdr:rowOff>
    </xdr:to>
    <xdr:grpSp>
      <xdr:nvGrpSpPr>
        <xdr:cNvPr id="3432531" name="Group 50"/>
        <xdr:cNvGrpSpPr>
          <a:grpSpLocks/>
        </xdr:cNvGrpSpPr>
      </xdr:nvGrpSpPr>
      <xdr:grpSpPr bwMode="auto">
        <a:xfrm>
          <a:off x="1439333" y="5154083"/>
          <a:ext cx="85725" cy="0"/>
          <a:chOff x="595" y="540"/>
          <a:chExt cx="9" cy="9"/>
        </a:xfrm>
      </xdr:grpSpPr>
      <xdr:sp macro="" textlink="">
        <xdr:nvSpPr>
          <xdr:cNvPr id="3432533" name="Rectangle 11"/>
          <xdr:cNvSpPr>
            <a:spLocks noChangeArrowheads="1"/>
          </xdr:cNvSpPr>
        </xdr:nvSpPr>
        <xdr:spPr bwMode="auto">
          <a:xfrm>
            <a:off x="595" y="540"/>
            <a:ext cx="9" cy="9"/>
          </a:xfrm>
          <a:prstGeom prst="rect">
            <a:avLst/>
          </a:prstGeom>
          <a:solidFill>
            <a:srgbClr val="FFFFFF"/>
          </a:solidFill>
          <a:ln w="9525">
            <a:noFill/>
            <a:miter lim="800000"/>
            <a:headEnd/>
            <a:tailEnd/>
          </a:ln>
        </xdr:spPr>
      </xdr:sp>
      <xdr:sp macro="" textlink="">
        <xdr:nvSpPr>
          <xdr:cNvPr id="3432534" name="Arc 12"/>
          <xdr:cNvSpPr>
            <a:spLocks/>
          </xdr:cNvSpPr>
        </xdr:nvSpPr>
        <xdr:spPr bwMode="auto">
          <a:xfrm rot="5400000" flipH="1" flipV="1">
            <a:off x="595" y="540"/>
            <a:ext cx="9" cy="9"/>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 name="T9" fmla="*/ 0 w 21600"/>
              <a:gd name="T10" fmla="*/ 0 h 21600"/>
              <a:gd name="T11" fmla="*/ 21600 w 21600"/>
              <a:gd name="T12" fmla="*/ 21600 h 21600"/>
            </a:gdLst>
            <a:ahLst/>
            <a:cxnLst>
              <a:cxn ang="T6">
                <a:pos x="T0" y="T1"/>
              </a:cxn>
              <a:cxn ang="T7">
                <a:pos x="T2" y="T3"/>
              </a:cxn>
              <a:cxn ang="T8">
                <a:pos x="T4" y="T5"/>
              </a:cxn>
            </a:cxnLst>
            <a:rect l="T9" t="T10" r="T11" b="T12"/>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solidFill>
            <a:srgbClr val="333399"/>
          </a:solidFill>
          <a:ln w="9525">
            <a:noFill/>
            <a:round/>
            <a:headEnd/>
            <a:tailEnd/>
          </a:ln>
        </xdr:spPr>
      </xdr:sp>
    </xdr:grpSp>
    <xdr:clientData/>
  </xdr:twoCellAnchor>
  <xdr:twoCellAnchor>
    <xdr:from>
      <xdr:col>0</xdr:col>
      <xdr:colOff>9525</xdr:colOff>
      <xdr:row>0</xdr:row>
      <xdr:rowOff>76200</xdr:rowOff>
    </xdr:from>
    <xdr:to>
      <xdr:col>1</xdr:col>
      <xdr:colOff>1162050</xdr:colOff>
      <xdr:row>0</xdr:row>
      <xdr:rowOff>419100</xdr:rowOff>
    </xdr:to>
    <xdr:sp macro="" textlink="">
      <xdr:nvSpPr>
        <xdr:cNvPr id="1150121" name="AutoShape 50">
          <a:hlinkClick xmlns:r="http://schemas.openxmlformats.org/officeDocument/2006/relationships" r:id="rId1"/>
        </xdr:cNvPr>
        <xdr:cNvSpPr>
          <a:spLocks noChangeArrowheads="1"/>
        </xdr:cNvSpPr>
      </xdr:nvSpPr>
      <xdr:spPr bwMode="auto">
        <a:xfrm>
          <a:off x="9525" y="76200"/>
          <a:ext cx="1228725" cy="342900"/>
        </a:xfrm>
        <a:prstGeom prst="leftArrow">
          <a:avLst>
            <a:gd name="adj1" fmla="val 50000"/>
            <a:gd name="adj2" fmla="val 89583"/>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0</xdr:colOff>
      <xdr:row>6</xdr:row>
      <xdr:rowOff>0</xdr:rowOff>
    </xdr:from>
    <xdr:to>
      <xdr:col>12</xdr:col>
      <xdr:colOff>0</xdr:colOff>
      <xdr:row>6</xdr:row>
      <xdr:rowOff>0</xdr:rowOff>
    </xdr:to>
    <xdr:graphicFrame macro="">
      <xdr:nvGraphicFramePr>
        <xdr:cNvPr id="3343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19050</xdr:colOff>
      <xdr:row>0</xdr:row>
      <xdr:rowOff>38100</xdr:rowOff>
    </xdr:from>
    <xdr:to>
      <xdr:col>1</xdr:col>
      <xdr:colOff>819150</xdr:colOff>
      <xdr:row>0</xdr:row>
      <xdr:rowOff>371475</xdr:rowOff>
    </xdr:to>
    <xdr:sp macro="" textlink="">
      <xdr:nvSpPr>
        <xdr:cNvPr id="33131" name="AutoShape 50">
          <a:hlinkClick xmlns:r="http://schemas.openxmlformats.org/officeDocument/2006/relationships" r:id="rId2"/>
        </xdr:cNvPr>
        <xdr:cNvSpPr>
          <a:spLocks noChangeArrowheads="1"/>
        </xdr:cNvSpPr>
      </xdr:nvSpPr>
      <xdr:spPr bwMode="auto">
        <a:xfrm>
          <a:off x="19050" y="38100"/>
          <a:ext cx="1076325" cy="333375"/>
        </a:xfrm>
        <a:prstGeom prst="leftArrow">
          <a:avLst>
            <a:gd name="adj1" fmla="val 50000"/>
            <a:gd name="adj2" fmla="val 80714"/>
          </a:avLst>
        </a:prstGeom>
        <a:solidFill>
          <a:srgbClr val="FFFF99"/>
        </a:solidFill>
        <a:ln w="9525">
          <a:solidFill>
            <a:srgbClr val="000000"/>
          </a:solidFill>
          <a:miter lim="800000"/>
          <a:headEnd/>
          <a:tailEnd/>
        </a:ln>
      </xdr:spPr>
      <xdr:txBody>
        <a:bodyPr vertOverflow="clip" wrap="square" lIns="18000" tIns="0" rIns="18000" bIns="0" anchor="ctr" upright="1"/>
        <a:lstStyle/>
        <a:p>
          <a:pPr algn="ctr" rtl="0">
            <a:defRPr sz="1000"/>
          </a:pPr>
          <a:r>
            <a:rPr lang="en-US" sz="1000" b="0" i="0" strike="noStrike">
              <a:solidFill>
                <a:srgbClr val="000000"/>
              </a:solidFill>
              <a:latin typeface="Calibri"/>
            </a:rPr>
            <a:t>Menu</a:t>
          </a:r>
        </a:p>
      </xdr:txBody>
    </xdr:sp>
    <xdr:clientData/>
  </xdr:twoCellAnchor>
</xdr:wsDr>
</file>

<file path=xl/tables/tableSingleCells1.xml><?xml version="1.0" encoding="utf-8"?>
<singleXmlCells xmlns="http://schemas.openxmlformats.org/spreadsheetml/2006/main">
  <singleXmlCell id="419" r="C4" connectionId="0">
    <xmlCellPr id="1" uniqueName="1">
      <xmlPr mapId="43" xpath="/ns1:Root/ns1:Country" xmlDataType="string"/>
    </xmlCellPr>
  </singleXmlCell>
  <singleXmlCell id="420" r="C6" connectionId="0">
    <xmlCellPr id="1" uniqueName="1">
      <xmlPr mapId="43" xpath="/ns1:Root/ns1:GrantNumber" xmlDataType="string"/>
    </xmlCellPr>
  </singleXmlCell>
  <singleXmlCell id="421" r="C8" connectionId="0">
    <xmlCellPr id="1" uniqueName="1">
      <xmlPr mapId="43" xpath="/ns1:Root/ns1:PR" xmlDataType="string"/>
    </xmlCellPr>
  </singleXmlCell>
  <singleXmlCell id="422" r="C10" connectionId="0">
    <xmlCellPr id="1" uniqueName="1">
      <xmlPr mapId="43" xpath="/ns1:Root/ns1:StartDate" xmlDataType="dateTime"/>
    </xmlCellPr>
  </singleXmlCell>
  <singleXmlCell id="423" r="C12" connectionId="0">
    <xmlCellPr id="1" uniqueName="1">
      <xmlPr mapId="43" xpath="/ns1:Root/ns1:LatestRating" xmlDataType="string"/>
    </xmlCellPr>
  </singleXmlCell>
  <singleXmlCell id="424" r="G4" connectionId="0">
    <xmlCellPr id="1" uniqueName="1">
      <xmlPr mapId="43" xpath="/ns1:Root/ns1:GranTitle" xmlDataType="string"/>
    </xmlCellPr>
  </singleXmlCell>
  <singleXmlCell id="425" r="G6" connectionId="0">
    <xmlCellPr id="1" uniqueName="1">
      <xmlPr mapId="43" xpath="/ns1:Root/ns1:Componenent" xmlDataType="string"/>
    </xmlCellPr>
  </singleXmlCell>
  <singleXmlCell id="426" r="I6" connectionId="0">
    <xmlCellPr id="1" uniqueName="1">
      <xmlPr mapId="43" xpath="/ns1:Root/ns1:TotalFunding" xmlDataType="double"/>
    </xmlCellPr>
  </singleXmlCell>
  <singleXmlCell id="427" r="G8" connectionId="0">
    <xmlCellPr id="1" uniqueName="1">
      <xmlPr mapId="43" xpath="/ns1:Root/ns1:Round" xmlDataType="string"/>
    </xmlCellPr>
  </singleXmlCell>
  <singleXmlCell id="428" r="I8" connectionId="0">
    <xmlCellPr id="1" uniqueName="1">
      <xmlPr mapId="43" xpath="/ns1:Root/ns1:Phase" xmlDataType="string"/>
    </xmlCellPr>
  </singleXmlCell>
  <singleXmlCell id="429" r="G10" connectionId="0">
    <xmlCellPr id="1" uniqueName="1">
      <xmlPr mapId="43" xpath="/ns1:Root/ns1:LFA" xmlDataType="string"/>
    </xmlCellPr>
  </singleXmlCell>
  <singleXmlCell id="430" r="G12" connectionId="0">
    <xmlCellPr id="1" uniqueName="1">
      <xmlPr mapId="43" xpath="/ns1:Root/ns1:FPM" xmlDataType="string"/>
    </xmlCellPr>
  </singleXmlCell>
  <singleXmlCell id="431" r="C16" connectionId="0">
    <xmlCellPr id="1" uniqueName="1">
      <xmlPr mapId="43" xpath="/ns1:Root/ns1:Period" xmlDataType="string"/>
    </xmlCellPr>
  </singleXmlCell>
  <singleXmlCell id="432" r="E16" connectionId="0">
    <xmlCellPr id="1" uniqueName="1">
      <xmlPr mapId="43" xpath="/ns1:Root/ns1:From" xmlDataType="dateTime"/>
    </xmlCellPr>
  </singleXmlCell>
  <singleXmlCell id="433" r="G16" connectionId="0">
    <xmlCellPr id="1" uniqueName="1">
      <xmlPr mapId="43" xpath="/ns1:Root/ns1:To" xmlDataType="dateTime"/>
    </xmlCellPr>
  </singleXmlCell>
  <singleXmlCell id="434" r="J16" connectionId="0">
    <xmlCellPr id="1" uniqueName="1">
      <xmlPr mapId="43" xpath="/ns1:Root/ns1:DataEntryDate" xmlDataType="dateTime"/>
    </xmlCellPr>
  </singleXmlCell>
  <singleXmlCell id="435" r="D18" connectionId="0">
    <xmlCellPr id="1" uniqueName="1">
      <xmlPr mapId="43" xpath="/ns1:Root/ns1:PreparedBy" xmlDataType="string"/>
    </xmlCellPr>
  </singleXmlCell>
  <singleXmlCell id="436" r="C31" connectionId="0">
    <xmlCellPr id="1" uniqueName="1">
      <xmlPr mapId="43" xpath="/ns1:Root/ns1:F1/ns1:Budget__in____P1" xmlDataType="double"/>
    </xmlCellPr>
  </singleXmlCell>
  <singleXmlCell id="437" r="D31" connectionId="0">
    <xmlCellPr id="1" uniqueName="1">
      <xmlPr mapId="43" xpath="/ns1:Root/ns1:F1/ns1:Budget__in____P2" xmlDataType="double"/>
    </xmlCellPr>
  </singleXmlCell>
  <singleXmlCell id="438" r="E31" connectionId="0">
    <xmlCellPr id="1" uniqueName="1">
      <xmlPr mapId="43" xpath="/ns1:Root/ns1:F1/ns1:Budget__in____P3" xmlDataType="string"/>
    </xmlCellPr>
  </singleXmlCell>
  <singleXmlCell id="439" r="F31" connectionId="0">
    <xmlCellPr id="1" uniqueName="1">
      <xmlPr mapId="43" xpath="/ns1:Root/ns1:F1/ns1:Budget__in____P4" xmlDataType="string"/>
    </xmlCellPr>
  </singleXmlCell>
  <singleXmlCell id="440" r="G31" connectionId="0">
    <xmlCellPr id="1" uniqueName="1">
      <xmlPr mapId="43" xpath="/ns1:Root/ns1:F1/ns1:Budget__in____P5" xmlDataType="string"/>
    </xmlCellPr>
  </singleXmlCell>
  <singleXmlCell id="441" r="H31" connectionId="0">
    <xmlCellPr id="1" uniqueName="1">
      <xmlPr mapId="43" xpath="/ns1:Root/ns1:F1/ns1:Budget__in____P6" xmlDataType="string"/>
    </xmlCellPr>
  </singleXmlCell>
  <singleXmlCell id="442" r="I31" connectionId="0">
    <xmlCellPr id="1" uniqueName="1">
      <xmlPr mapId="43" xpath="/ns1:Root/ns1:F1/ns1:Budget__in____P7" xmlDataType="string"/>
    </xmlCellPr>
  </singleXmlCell>
  <singleXmlCell id="443" r="J31" connectionId="0">
    <xmlCellPr id="1" uniqueName="1">
      <xmlPr mapId="43" xpath="/ns1:Root/ns1:F1/ns1:Budget__in____P8" xmlDataType="string"/>
    </xmlCellPr>
  </singleXmlCell>
  <singleXmlCell id="444" r="K31" connectionId="0">
    <xmlCellPr id="1" uniqueName="1">
      <xmlPr mapId="43" xpath="/ns1:Root/ns1:F1/ns1:Budget__in____P9" xmlDataType="string"/>
    </xmlCellPr>
  </singleXmlCell>
  <singleXmlCell id="445" r="L31" connectionId="0">
    <xmlCellPr id="1" uniqueName="1">
      <xmlPr mapId="43" xpath="/ns1:Root/ns1:F1/ns1:Budget__in____P10" xmlDataType="string"/>
    </xmlCellPr>
  </singleXmlCell>
  <singleXmlCell id="446" r="M31" connectionId="0">
    <xmlCellPr id="1" uniqueName="1">
      <xmlPr mapId="43" xpath="/ns1:Root/ns1:F1/ns1:Budget__in____P11" xmlDataType="string"/>
    </xmlCellPr>
  </singleXmlCell>
  <singleXmlCell id="447" r="N31" connectionId="0">
    <xmlCellPr id="1" uniqueName="1">
      <xmlPr mapId="43" xpath="/ns1:Root/ns1:F1/ns1:Budget__in____P12" xmlDataType="string"/>
    </xmlCellPr>
  </singleXmlCell>
  <singleXmlCell id="448" r="C32" connectionId="0">
    <xmlCellPr id="1" uniqueName="1">
      <xmlPr mapId="43" xpath="/ns1:Root/ns1:F1/ns1:Disbursements_by_GF__in____P1" xmlDataType="double"/>
    </xmlCellPr>
  </singleXmlCell>
  <singleXmlCell id="449" r="D32" connectionId="0">
    <xmlCellPr id="1" uniqueName="1">
      <xmlPr mapId="43" xpath="/ns1:Root/ns1:F1/ns1:Disbursements_by_GF__in____P2" xmlDataType="double"/>
    </xmlCellPr>
  </singleXmlCell>
  <singleXmlCell id="450" r="E32" connectionId="0">
    <xmlCellPr id="1" uniqueName="1">
      <xmlPr mapId="43" xpath="/ns1:Root/ns1:F1/ns1:Disbursements_by_GF__in____P3" xmlDataType="string"/>
    </xmlCellPr>
  </singleXmlCell>
  <singleXmlCell id="451" r="F32" connectionId="0">
    <xmlCellPr id="1" uniqueName="1">
      <xmlPr mapId="43" xpath="/ns1:Root/ns1:F1/ns1:Disbursements_by_GF__in____P4" xmlDataType="string"/>
    </xmlCellPr>
  </singleXmlCell>
  <singleXmlCell id="452" r="G32" connectionId="0">
    <xmlCellPr id="1" uniqueName="1">
      <xmlPr mapId="43" xpath="/ns1:Root/ns1:F1/ns1:Disbursements_by_GF__in____P5" xmlDataType="string"/>
    </xmlCellPr>
  </singleXmlCell>
  <singleXmlCell id="453" r="H32" connectionId="0">
    <xmlCellPr id="1" uniqueName="1">
      <xmlPr mapId="43" xpath="/ns1:Root/ns1:F1/ns1:Disbursements_by_GF__in____P6" xmlDataType="string"/>
    </xmlCellPr>
  </singleXmlCell>
  <singleXmlCell id="454" r="I32" connectionId="0">
    <xmlCellPr id="1" uniqueName="1">
      <xmlPr mapId="43" xpath="/ns1:Root/ns1:F1/ns1:Disbursements_by_GF__in____P7" xmlDataType="string"/>
    </xmlCellPr>
  </singleXmlCell>
  <singleXmlCell id="455" r="J32" connectionId="0">
    <xmlCellPr id="1" uniqueName="1">
      <xmlPr mapId="43" xpath="/ns1:Root/ns1:F1/ns1:Disbursements_by_GF__in____P8" xmlDataType="string"/>
    </xmlCellPr>
  </singleXmlCell>
  <singleXmlCell id="456" r="K32" connectionId="0">
    <xmlCellPr id="1" uniqueName="1">
      <xmlPr mapId="43" xpath="/ns1:Root/ns1:F1/ns1:Disbursements_by_GF__in____P9" xmlDataType="string"/>
    </xmlCellPr>
  </singleXmlCell>
  <singleXmlCell id="457" r="L32" connectionId="0">
    <xmlCellPr id="1" uniqueName="1">
      <xmlPr mapId="43" xpath="/ns1:Root/ns1:F1/ns1:Disbursements_by_GF__in____P10" xmlDataType="string"/>
    </xmlCellPr>
  </singleXmlCell>
  <singleXmlCell id="458" r="M32" connectionId="0">
    <xmlCellPr id="1" uniqueName="1">
      <xmlPr mapId="43" xpath="/ns1:Root/ns1:F1/ns1:Disbursements_by_GF__in____P11" xmlDataType="string"/>
    </xmlCellPr>
  </singleXmlCell>
  <singleXmlCell id="459" r="N32" connectionId="0">
    <xmlCellPr id="1" uniqueName="1">
      <xmlPr mapId="43" xpath="/ns1:Root/ns1:F1/ns1:Disbursements_by_GF__in____P12" xmlDataType="string"/>
    </xmlCellPr>
  </singleXmlCell>
  <singleXmlCell id="460" r="C39" connectionId="0">
    <xmlCellPr id="1" uniqueName="1">
      <xmlPr mapId="43" xpath="/ns1:Root/ns1:F2/ns1:TB__detect_and_treat_Cumulative_Budget__in___" xmlDataType="double"/>
    </xmlCellPr>
  </singleXmlCell>
  <singleXmlCell id="461" r="D39" connectionId="0">
    <xmlCellPr id="1" uniqueName="1">
      <xmlPr mapId="43" xpath="/ns1:Root/ns1:F2/ns1:TB__detect_and_treat_Cumulative_Expenditures__in___" xmlDataType="double"/>
    </xmlCellPr>
  </singleXmlCell>
  <singleXmlCell id="462" r="C40" connectionId="0">
    <xmlCellPr id="1" uniqueName="1">
      <xmlPr mapId="43" xpath="/ns1:Root/ns1:F2/ns1:TB__ID_cases_Cumulative_Budget__in___" xmlDataType="double"/>
    </xmlCellPr>
  </singleXmlCell>
  <singleXmlCell id="463" r="D40" connectionId="0">
    <xmlCellPr id="1" uniqueName="1">
      <xmlPr mapId="43" xpath="/ns1:Root/ns1:F2/ns1:TB__ID_cases_Cumulative_Expenditures__in___" xmlDataType="double"/>
    </xmlCellPr>
  </singleXmlCell>
  <singleXmlCell id="464" r="C41" connectionId="0">
    <xmlCellPr id="1" uniqueName="1">
      <xmlPr mapId="43" xpath="/ns1:Root/ns1:F2/ns1:TB_HIV__Cumulative_Budget__in___" xmlDataType="double"/>
    </xmlCellPr>
  </singleXmlCell>
  <singleXmlCell id="465" r="D41" connectionId="0">
    <xmlCellPr id="1" uniqueName="1">
      <xmlPr mapId="43" xpath="/ns1:Root/ns1:F2/ns1:TB_HIV__Cumulative_Expenditures__in___" xmlDataType="double"/>
    </xmlCellPr>
  </singleXmlCell>
  <singleXmlCell id="466" r="C42" connectionId="0">
    <xmlCellPr id="1" uniqueName="1">
      <xmlPr mapId="43" xpath="/ns1:Root/ns1:F2/ns1:Advocacy__Commun__SocMob_Cumulative_Budget__in___" xmlDataType="double"/>
    </xmlCellPr>
  </singleXmlCell>
  <singleXmlCell id="467" r="D42" connectionId="0">
    <xmlCellPr id="1" uniqueName="1">
      <xmlPr mapId="43" xpath="/ns1:Root/ns1:F2/ns1:Advocacy__Commun__SocMob_Cumulative_Expenditures__in___" xmlDataType="double"/>
    </xmlCellPr>
  </singleXmlCell>
  <singleXmlCell id="468" r="C43" connectionId="0">
    <xmlCellPr id="1" uniqueName="1">
      <xmlPr mapId="43" xpath="/ns1:Root/ns1:F2/ns1:Environ__Community_TB_care__Cumulative_Budget__in___" xmlDataType="double"/>
    </xmlCellPr>
  </singleXmlCell>
  <singleXmlCell id="469" r="D43" connectionId="0">
    <xmlCellPr id="1" uniqueName="1">
      <xmlPr mapId="43" xpath="/ns1:Root/ns1:F2/ns1:Environ__Community_TB_care__Cumulative_Expenditures__in___" xmlDataType="double"/>
    </xmlCellPr>
  </singleXmlCell>
  <singleXmlCell id="470" r="C44" connectionId="0">
    <xmlCellPr id="1" uniqueName="1">
      <xmlPr mapId="43" xpath="/ns1:Root/ns1:F2/ns1:_Cumulative_Budget__in____1" xmlDataType="string"/>
    </xmlCellPr>
  </singleXmlCell>
  <singleXmlCell id="471" r="D44" connectionId="0">
    <xmlCellPr id="1" uniqueName="1">
      <xmlPr mapId="43" xpath="/ns1:Root/ns1:F2/ns1:_Cumulative_Expenditures__in____1" xmlDataType="string"/>
    </xmlCellPr>
  </singleXmlCell>
  <singleXmlCell id="472" r="C45" connectionId="0">
    <xmlCellPr id="1" uniqueName="1">
      <xmlPr mapId="43" xpath="/ns1:Root/ns1:F2/ns1:_Cumulative_Budget__in____2" xmlDataType="string"/>
    </xmlCellPr>
  </singleXmlCell>
  <singleXmlCell id="473" r="D45" connectionId="0">
    <xmlCellPr id="1" uniqueName="1">
      <xmlPr mapId="43" xpath="/ns1:Root/ns1:F2/ns1:_Cumulative_Expenditures__in____2" xmlDataType="string"/>
    </xmlCellPr>
  </singleXmlCell>
  <singleXmlCell id="474" r="C46" connectionId="0">
    <xmlCellPr id="1" uniqueName="1">
      <xmlPr mapId="43" xpath="/ns1:Root/ns1:F2/ns1:_Cumulative_Budget__in___" xmlDataType="string"/>
    </xmlCellPr>
  </singleXmlCell>
  <singleXmlCell id="475" r="D46" connectionId="0">
    <xmlCellPr id="1" uniqueName="1">
      <xmlPr mapId="43" xpath="/ns1:Root/ns1:F2/ns1:_Cumulative_Expenditures__in___" xmlDataType="string"/>
    </xmlCellPr>
  </singleXmlCell>
  <singleXmlCell id="476" r="C52" connectionId="0">
    <xmlCellPr id="1" uniqueName="1">
      <xmlPr mapId="43" xpath="/ns1:Root/ns1:F3/ns1:Disbursed_by_Global_Fund_Prior_to_reporting_period__in___" xmlDataType="double"/>
    </xmlCellPr>
  </singleXmlCell>
  <singleXmlCell id="477" r="D52" connectionId="0">
    <xmlCellPr id="1" uniqueName="1">
      <xmlPr mapId="43" xpath="/ns1:Root/ns1:F3/ns1:Disbursed_by_Global_Fund_Reporting_period__in___" xmlDataType="double"/>
    </xmlCellPr>
  </singleXmlCell>
  <singleXmlCell id="478" r="C53" connectionId="0">
    <xmlCellPr id="1" uniqueName="1">
      <xmlPr mapId="43" xpath="/ns1:Root/ns1:F3/ns1:PR_expenditure_and_disbursement_Prior_to_reporting_period__in___" xmlDataType="double"/>
    </xmlCellPr>
  </singleXmlCell>
  <singleXmlCell id="479" r="D53" connectionId="0">
    <xmlCellPr id="1" uniqueName="1">
      <xmlPr mapId="43" xpath="/ns1:Root/ns1:F3/ns1:PR_expenditure_and_disbursement_Reporting_period__in___" xmlDataType="double"/>
    </xmlCellPr>
  </singleXmlCell>
  <singleXmlCell id="480" r="C54" connectionId="0">
    <xmlCellPr id="1" uniqueName="1">
      <xmlPr mapId="43" xpath="/ns1:Root/ns1:F3/ns1:Disbursed_to_SRs_Prior_to_reporting_period__in___" xmlDataType="double"/>
    </xmlCellPr>
  </singleXmlCell>
  <singleXmlCell id="481" r="D54" connectionId="0">
    <xmlCellPr id="1" uniqueName="1">
      <xmlPr mapId="43" xpath="/ns1:Root/ns1:F3/ns1:Disbursed_to_SRs_Reporting_period__in___" xmlDataType="double"/>
    </xmlCellPr>
  </singleXmlCell>
  <singleXmlCell id="482" r="C55" connectionId="0">
    <xmlCellPr id="1" uniqueName="1">
      <xmlPr mapId="43" xpath="/ns1:Root/ns1:F3/ns1:SR_expenditures_Prior_to_reporting_period__in___" xmlDataType="double"/>
    </xmlCellPr>
  </singleXmlCell>
  <singleXmlCell id="483" r="D55" connectionId="0">
    <xmlCellPr id="1" uniqueName="1">
      <xmlPr mapId="43" xpath="/ns1:Root/ns1:F3/ns1:SR_expenditures_Reporting_period__in___" xmlDataType="double"/>
    </xmlCellPr>
  </singleXmlCell>
  <singleXmlCell id="484" r="C62" connectionId="0">
    <xmlCellPr id="1" uniqueName="1">
      <xmlPr mapId="43" xpath="/ns1:Root/ns1:F4/ns1:Days_taken_to_submit_acceptable_PU_DR_to_LFA_Expected__days_" xmlDataType="double"/>
    </xmlCellPr>
  </singleXmlCell>
  <singleXmlCell id="485" r="D62" connectionId="0">
    <xmlCellPr id="1" uniqueName="1">
      <xmlPr mapId="43" xpath="/ns1:Root/ns1:F4/ns1:Days_taken_to_submit_acceptable_PU_DR_to_LFA_Actual__days_" xmlDataType="double"/>
    </xmlCellPr>
  </singleXmlCell>
  <singleXmlCell id="486" r="C63" connectionId="0">
    <xmlCellPr id="1" uniqueName="1">
      <xmlPr mapId="43" xpath="/ns1:Root/ns1:F4/ns1:Days_taken_for_disbursement_to_reach_PR_Expected__days_" xmlDataType="double"/>
    </xmlCellPr>
  </singleXmlCell>
  <singleXmlCell id="487" r="D63" connectionId="0">
    <xmlCellPr id="1" uniqueName="1">
      <xmlPr mapId="43" xpath="/ns1:Root/ns1:F4/ns1:Days_taken_for_disbursement_to_reach_PR_Actual__days_" xmlDataType="double"/>
    </xmlCellPr>
  </singleXmlCell>
  <singleXmlCell id="488" r="C64" connectionId="0">
    <xmlCellPr id="1" uniqueName="1">
      <xmlPr mapId="43" xpath="/ns1:Root/ns1:F4/ns1:Days_taken_for_disbursement_to_reach_SRs__Expected__days_" xmlDataType="double"/>
    </xmlCellPr>
  </singleXmlCell>
  <singleXmlCell id="489" r="D64" connectionId="0">
    <xmlCellPr id="1" uniqueName="1">
      <xmlPr mapId="43" xpath="/ns1:Root/ns1:F4/ns1:Days_taken_for_disbursement_to_reach_SRs__Actual__days_" xmlDataType="double"/>
    </xmlCellPr>
  </singleXmlCell>
  <singleXmlCell id="490" r="B72" connectionId="0">
    <xmlCellPr id="1" uniqueName="1">
      <xmlPr mapId="43" xpath="/ns1:Root/ns1:M1/ns1:Conditions_precedents__CPs__" xmlDataType="string"/>
    </xmlCellPr>
  </singleXmlCell>
  <singleXmlCell id="491" r="D72" connectionId="0">
    <xmlCellPr id="1" uniqueName="1">
      <xmlPr mapId="43" xpath="/ns1:Root/ns1:M1/ns1:Conditions_precedents__CPs__Fulfilled" xmlDataType="double"/>
    </xmlCellPr>
  </singleXmlCell>
  <singleXmlCell id="492" r="E72" connectionId="0">
    <xmlCellPr id="1" uniqueName="1">
      <xmlPr mapId="43" xpath="/ns1:Root/ns1:M1/ns1:Conditions_precedents__CPs__Not_fulfilled__but_within_deadline" xmlDataType="double"/>
    </xmlCellPr>
  </singleXmlCell>
  <singleXmlCell id="493" r="F72" connectionId="0">
    <xmlCellPr id="1" uniqueName="1">
      <xmlPr mapId="43" xpath="/ns1:Root/ns1:M1/ns1:Conditions_precedents__CPs__Not_fulfilled__and_past_the_deadline" xmlDataType="double"/>
    </xmlCellPr>
  </singleXmlCell>
  <singleXmlCell id="494" r="B73" connectionId="0">
    <xmlCellPr id="1" uniqueName="1">
      <xmlPr mapId="43" xpath="/ns1:Root/ns1:M1/ns1:Time_Bound_Actions__TBAs__" xmlDataType="string"/>
    </xmlCellPr>
  </singleXmlCell>
  <singleXmlCell id="495" r="D73" connectionId="0">
    <xmlCellPr id="1" uniqueName="1">
      <xmlPr mapId="43" xpath="/ns1:Root/ns1:M1/ns1:Time_Bound_Actions__TBAs__Fulfilled" xmlDataType="double"/>
    </xmlCellPr>
  </singleXmlCell>
  <singleXmlCell id="496" r="E73" connectionId="0">
    <xmlCellPr id="1" uniqueName="1">
      <xmlPr mapId="43" xpath="/ns1:Root/ns1:M1/ns1:Time_Bound_Actions__TBAs__Not_fulfilled__but_within_deadline" xmlDataType="string"/>
    </xmlCellPr>
  </singleXmlCell>
  <singleXmlCell id="497" r="F73" connectionId="0">
    <xmlCellPr id="1" uniqueName="1">
      <xmlPr mapId="43" xpath="/ns1:Root/ns1:M1/ns1:Time_Bound_Actions__TBAs__Not_fulfilled__and_past_the_deadline" xmlDataType="double"/>
    </xmlCellPr>
  </singleXmlCell>
  <singleXmlCell id="498" r="C79" connectionId="0">
    <xmlCellPr id="1" uniqueName="1">
      <xmlPr mapId="43" xpath="/ns1:Root/ns1:M2/ns1:PMU_Planned" xmlDataType="double"/>
    </xmlCellPr>
  </singleXmlCell>
  <singleXmlCell id="499" r="D79" connectionId="0">
    <xmlCellPr id="1" uniqueName="1">
      <xmlPr mapId="43" xpath="/ns1:Root/ns1:M2/ns1:PMU_Filled" xmlDataType="double"/>
    </xmlCellPr>
  </singleXmlCell>
  <singleXmlCell id="500" r="C84" connectionId="0">
    <xmlCellPr id="1" uniqueName="1">
      <xmlPr mapId="43" xpath="/ns1:Root/ns1:M3/ns1:SRs_Identified" xmlDataType="double"/>
    </xmlCellPr>
  </singleXmlCell>
  <singleXmlCell id="501" r="D84" connectionId="0">
    <xmlCellPr id="1" uniqueName="1">
      <xmlPr mapId="43" xpath="/ns1:Root/ns1:M3/ns1:SRs_Assessed" xmlDataType="double"/>
    </xmlCellPr>
  </singleXmlCell>
  <singleXmlCell id="502" r="E84" connectionId="0">
    <xmlCellPr id="1" uniqueName="1">
      <xmlPr mapId="43" xpath="/ns1:Root/ns1:M3/ns1:SRs_Approved" xmlDataType="double"/>
    </xmlCellPr>
  </singleXmlCell>
  <singleXmlCell id="503" r="F84" connectionId="0">
    <xmlCellPr id="1" uniqueName="1">
      <xmlPr mapId="43" xpath="/ns1:Root/ns1:M3/ns1:SRs_Signed" xmlDataType="double"/>
    </xmlCellPr>
  </singleXmlCell>
  <singleXmlCell id="504" r="G84" connectionId="0">
    <xmlCellPr id="1" uniqueName="1">
      <xmlPr mapId="43" xpath="/ns1:Root/ns1:M3/ns1:SRs_Receiving_Funding" xmlDataType="double"/>
    </xmlCellPr>
  </singleXmlCell>
  <singleXmlCell id="506" r="C89" connectionId="0">
    <xmlCellPr id="1" uniqueName="1">
      <xmlPr mapId="43" xpath="/ns1:Root/ns1:M4/ns1:SSR_to_SR__IR_____Expected" xmlDataType="string"/>
    </xmlCellPr>
  </singleXmlCell>
  <singleXmlCell id="507" r="D89" connectionId="0">
    <xmlCellPr id="1" uniqueName="1">
      <xmlPr mapId="43" xpath="/ns1:Root/ns1:M4/ns1:SSR_to_SR__IR____Received" xmlDataType="string"/>
    </xmlCellPr>
  </singleXmlCell>
  <singleXmlCell id="509" r="C90" connectionId="0">
    <xmlCellPr id="1" uniqueName="1">
      <xmlPr mapId="43" xpath="/ns1:Root/ns1:M4/ns1:SRs__IRs__to_PR____Expected" xmlDataType="double"/>
    </xmlCellPr>
  </singleXmlCell>
  <singleXmlCell id="510" r="D90" connectionId="0">
    <xmlCellPr id="1" uniqueName="1">
      <xmlPr mapId="43" xpath="/ns1:Root/ns1:M4/ns1:SRs__IRs__to_PR___Received" xmlDataType="double"/>
    </xmlCellPr>
  </singleXmlCell>
  <singleXmlCell id="511" r="C95" connectionId="0">
    <xmlCellPr id="1" uniqueName="1">
      <xmlPr mapId="43" xpath="/ns1:Root/ns1:M5/ns1:Budget_Approved__P1" xmlDataType="double"/>
    </xmlCellPr>
  </singleXmlCell>
  <singleXmlCell id="512" r="D95" connectionId="0">
    <xmlCellPr id="1" uniqueName="1">
      <xmlPr mapId="43" xpath="/ns1:Root/ns1:M5/ns1:Budget_Approved__P2" xmlDataType="double"/>
    </xmlCellPr>
  </singleXmlCell>
  <singleXmlCell id="513" r="E95" connectionId="0">
    <xmlCellPr id="1" uniqueName="1">
      <xmlPr mapId="43" xpath="/ns1:Root/ns1:M5/ns1:Budget_Approved__P3" xmlDataType="double"/>
    </xmlCellPr>
  </singleXmlCell>
  <singleXmlCell id="514" r="F95" connectionId="0">
    <xmlCellPr id="1" uniqueName="1">
      <xmlPr mapId="43" xpath="/ns1:Root/ns1:M5/ns1:Budget_Approved__P4" xmlDataType="double"/>
    </xmlCellPr>
  </singleXmlCell>
  <singleXmlCell id="515" r="G95" connectionId="0">
    <xmlCellPr id="1" uniqueName="1">
      <xmlPr mapId="43" xpath="/ns1:Root/ns1:M5/ns1:Budget_Approved__P5" xmlDataType="double"/>
    </xmlCellPr>
  </singleXmlCell>
  <singleXmlCell id="516" r="H95" connectionId="0">
    <xmlCellPr id="1" uniqueName="1">
      <xmlPr mapId="43" xpath="/ns1:Root/ns1:M5/ns1:Budget_Approved__P6" xmlDataType="double"/>
    </xmlCellPr>
  </singleXmlCell>
  <singleXmlCell id="517" r="I95" connectionId="0">
    <xmlCellPr id="1" uniqueName="1">
      <xmlPr mapId="43" xpath="/ns1:Root/ns1:M5/ns1:Budget_Approved__P7" xmlDataType="double"/>
    </xmlCellPr>
  </singleXmlCell>
  <singleXmlCell id="518" r="J95" connectionId="0">
    <xmlCellPr id="1" uniqueName="1">
      <xmlPr mapId="43" xpath="/ns1:Root/ns1:M5/ns1:Budget_Approved__P8" xmlDataType="double"/>
    </xmlCellPr>
  </singleXmlCell>
  <singleXmlCell id="519" r="K95" connectionId="0">
    <xmlCellPr id="1" uniqueName="1">
      <xmlPr mapId="43" xpath="/ns1:Root/ns1:M5/ns1:Budget_Approved__P9" xmlDataType="double"/>
    </xmlCellPr>
  </singleXmlCell>
  <singleXmlCell id="520" r="L95" connectionId="0">
    <xmlCellPr id="1" uniqueName="1">
      <xmlPr mapId="43" xpath="/ns1:Root/ns1:M5/ns1:Budget_Approved__P10" xmlDataType="double"/>
    </xmlCellPr>
  </singleXmlCell>
  <singleXmlCell id="521" r="M95" connectionId="0">
    <xmlCellPr id="1" uniqueName="1">
      <xmlPr mapId="43" xpath="/ns1:Root/ns1:M5/ns1:Budget_Approved__P11" xmlDataType="double"/>
    </xmlCellPr>
  </singleXmlCell>
  <singleXmlCell id="522" r="N95" connectionId="0">
    <xmlCellPr id="1" uniqueName="1">
      <xmlPr mapId="43" xpath="/ns1:Root/ns1:M5/ns1:Budget_Approved__P12" xmlDataType="double"/>
    </xmlCellPr>
  </singleXmlCell>
  <singleXmlCell id="523" r="C96" connectionId="0">
    <xmlCellPr id="1" uniqueName="1">
      <xmlPr mapId="43" xpath="/ns1:Root/ns1:M5/ns1:Obligations_P1" xmlDataType="double"/>
    </xmlCellPr>
  </singleXmlCell>
  <singleXmlCell id="524" r="D96" connectionId="0">
    <xmlCellPr id="1" uniqueName="1">
      <xmlPr mapId="43" xpath="/ns1:Root/ns1:M5/ns1:Obligations_P2" xmlDataType="double"/>
    </xmlCellPr>
  </singleXmlCell>
  <singleXmlCell id="525" r="E96" connectionId="0">
    <xmlCellPr id="1" uniqueName="1">
      <xmlPr mapId="43" xpath="/ns1:Root/ns1:M5/ns1:Obligations_P3" xmlDataType="double"/>
    </xmlCellPr>
  </singleXmlCell>
  <singleXmlCell id="526" r="F96" connectionId="0">
    <xmlCellPr id="1" uniqueName="1">
      <xmlPr mapId="43" xpath="/ns1:Root/ns1:M5/ns1:Obligations_P4" xmlDataType="double"/>
    </xmlCellPr>
  </singleXmlCell>
  <singleXmlCell id="527" r="G96" connectionId="0">
    <xmlCellPr id="1" uniqueName="1">
      <xmlPr mapId="43" xpath="/ns1:Root/ns1:M5/ns1:Obligations_P5" xmlDataType="double"/>
    </xmlCellPr>
  </singleXmlCell>
  <singleXmlCell id="528" r="H96" connectionId="0">
    <xmlCellPr id="1" uniqueName="1">
      <xmlPr mapId="43" xpath="/ns1:Root/ns1:M5/ns1:Obligations_P6" xmlDataType="double"/>
    </xmlCellPr>
  </singleXmlCell>
  <singleXmlCell id="529" r="I96" connectionId="0">
    <xmlCellPr id="1" uniqueName="1">
      <xmlPr mapId="43" xpath="/ns1:Root/ns1:M5/ns1:Obligations_P7" xmlDataType="double"/>
    </xmlCellPr>
  </singleXmlCell>
  <singleXmlCell id="530" r="J96" connectionId="0">
    <xmlCellPr id="1" uniqueName="1">
      <xmlPr mapId="43" xpath="/ns1:Root/ns1:M5/ns1:Obligations_P8" xmlDataType="double"/>
    </xmlCellPr>
  </singleXmlCell>
  <singleXmlCell id="531" r="K96" connectionId="0">
    <xmlCellPr id="1" uniqueName="1">
      <xmlPr mapId="43" xpath="/ns1:Root/ns1:M5/ns1:Obligations_P9" xmlDataType="double"/>
    </xmlCellPr>
  </singleXmlCell>
  <singleXmlCell id="532" r="L96" connectionId="0">
    <xmlCellPr id="1" uniqueName="1">
      <xmlPr mapId="43" xpath="/ns1:Root/ns1:M5/ns1:Obligations_P10" xmlDataType="double"/>
    </xmlCellPr>
  </singleXmlCell>
  <singleXmlCell id="533" r="M96" connectionId="0">
    <xmlCellPr id="1" uniqueName="1">
      <xmlPr mapId="43" xpath="/ns1:Root/ns1:M5/ns1:Obligations_P11" xmlDataType="double"/>
    </xmlCellPr>
  </singleXmlCell>
  <singleXmlCell id="534" r="N96" connectionId="0">
    <xmlCellPr id="1" uniqueName="1">
      <xmlPr mapId="43" xpath="/ns1:Root/ns1:M5/ns1:Obligations_P12" xmlDataType="double"/>
    </xmlCellPr>
  </singleXmlCell>
  <singleXmlCell id="535" r="C97" connectionId="0">
    <xmlCellPr id="1" uniqueName="1">
      <xmlPr mapId="43" xpath="/ns1:Root/ns1:M5/ns1:Expenditures_P1" xmlDataType="double"/>
    </xmlCellPr>
  </singleXmlCell>
  <singleXmlCell id="536" r="D97" connectionId="0">
    <xmlCellPr id="1" uniqueName="1">
      <xmlPr mapId="43" xpath="/ns1:Root/ns1:M5/ns1:Expenditures_P2" xmlDataType="double"/>
    </xmlCellPr>
  </singleXmlCell>
  <singleXmlCell id="537" r="E97" connectionId="0">
    <xmlCellPr id="1" uniqueName="1">
      <xmlPr mapId="43" xpath="/ns1:Root/ns1:M5/ns1:Expenditures_P3" xmlDataType="double"/>
    </xmlCellPr>
  </singleXmlCell>
  <singleXmlCell id="538" r="F97" connectionId="0">
    <xmlCellPr id="1" uniqueName="1">
      <xmlPr mapId="43" xpath="/ns1:Root/ns1:M5/ns1:Expenditures_P4" xmlDataType="double"/>
    </xmlCellPr>
  </singleXmlCell>
  <singleXmlCell id="539" r="G97" connectionId="0">
    <xmlCellPr id="1" uniqueName="1">
      <xmlPr mapId="43" xpath="/ns1:Root/ns1:M5/ns1:Expenditures_P5" xmlDataType="double"/>
    </xmlCellPr>
  </singleXmlCell>
  <singleXmlCell id="540" r="H97" connectionId="0">
    <xmlCellPr id="1" uniqueName="1">
      <xmlPr mapId="43" xpath="/ns1:Root/ns1:M5/ns1:Expenditures_P6" xmlDataType="double"/>
    </xmlCellPr>
  </singleXmlCell>
  <singleXmlCell id="541" r="I97" connectionId="0">
    <xmlCellPr id="1" uniqueName="1">
      <xmlPr mapId="43" xpath="/ns1:Root/ns1:M5/ns1:Expenditures_P7" xmlDataType="double"/>
    </xmlCellPr>
  </singleXmlCell>
  <singleXmlCell id="542" r="J97" connectionId="0">
    <xmlCellPr id="1" uniqueName="1">
      <xmlPr mapId="43" xpath="/ns1:Root/ns1:M5/ns1:Expenditures_P8" xmlDataType="double"/>
    </xmlCellPr>
  </singleXmlCell>
  <singleXmlCell id="543" r="K97" connectionId="0">
    <xmlCellPr id="1" uniqueName="1">
      <xmlPr mapId="43" xpath="/ns1:Root/ns1:M5/ns1:Expenditures_P9" xmlDataType="double"/>
    </xmlCellPr>
  </singleXmlCell>
  <singleXmlCell id="544" r="L97" connectionId="0">
    <xmlCellPr id="1" uniqueName="1">
      <xmlPr mapId="43" xpath="/ns1:Root/ns1:M5/ns1:Expenditures_P10" xmlDataType="double"/>
    </xmlCellPr>
  </singleXmlCell>
  <singleXmlCell id="545" r="M97" connectionId="0">
    <xmlCellPr id="1" uniqueName="1">
      <xmlPr mapId="43" xpath="/ns1:Root/ns1:M5/ns1:Expenditures_P11" xmlDataType="double"/>
    </xmlCellPr>
  </singleXmlCell>
  <singleXmlCell id="546" r="N97" connectionId="0">
    <xmlCellPr id="1" uniqueName="1">
      <xmlPr mapId="43" xpath="/ns1:Root/ns1:M5/ns1:Expenditures_P12" xmlDataType="double"/>
    </xmlCellPr>
  </singleXmlCell>
  <singleXmlCell id="547" r="C108" connectionId="0">
    <xmlCellPr id="1" uniqueName="1">
      <xmlPr mapId="43" xpath="/ns1:Root/ns1:M6/ns1:HIV___AIDS_Products" xmlDataType="string"/>
    </xmlCellPr>
  </singleXmlCell>
  <singleXmlCell id="548" r="D108" connectionId="0">
    <xmlCellPr id="1" uniqueName="1">
      <xmlPr mapId="43" xpath="/ns1:Root/ns1:M6/ns1:HIV___AIDS__1__Number_of_tablets_per_patient_per_day__Review_country_treatment_guidelines_" xmlDataType="double"/>
    </xmlCellPr>
  </singleXmlCell>
  <singleXmlCell id="549" r="F108" connectionId="0">
    <xmlCellPr id="1" uniqueName="1">
      <xmlPr mapId="43" xpath="/ns1:Root/ns1:M6/ns1:HIV___AIDS__3__Total_patients_in_treatment" xmlDataType="double"/>
    </xmlCellPr>
  </singleXmlCell>
  <singleXmlCell id="550" r="H108" connectionId="0">
    <xmlCellPr id="1" uniqueName="1">
      <xmlPr mapId="43" xpath="/ns1:Root/ns1:M6/ns1:HIV___AIDS__5__Current_stock_in_central_warehouse__that_does_not_expire_within_the_next_3_months_" xmlDataType="double"/>
    </xmlCellPr>
  </singleXmlCell>
  <singleXmlCell id="551" r="J108" connectionId="0">
    <xmlCellPr id="1" uniqueName="1">
      <xmlPr mapId="43" xpath="/ns1:Root/ns1:M6/ns1:HIV___AIDS__7__Level_of_safety_stock__expressed_in_months_and_defined_by_country__" xmlDataType="double"/>
    </xmlCellPr>
  </singleXmlCell>
  <singleXmlCell id="552" r="C109" connectionId="0">
    <xmlCellPr id="1" uniqueName="1">
      <xmlPr mapId="43" xpath="/ns1:Root/ns1:M6/ns1:_Products_1" xmlDataType="string"/>
    </xmlCellPr>
  </singleXmlCell>
  <singleXmlCell id="553" r="D109" connectionId="0">
    <xmlCellPr id="1" uniqueName="1">
      <xmlPr mapId="43" xpath="/ns1:Root/ns1:M6/ns1:__1__Number_of_tablets_per_patient_per_day__Review_country_treatment_guidelines__1" xmlDataType="double"/>
    </xmlCellPr>
  </singleXmlCell>
  <singleXmlCell id="554" r="F109" connectionId="0">
    <xmlCellPr id="1" uniqueName="1">
      <xmlPr mapId="43" xpath="/ns1:Root/ns1:M6/ns1:__3__Total_patients_in_treatment_1" xmlDataType="double"/>
    </xmlCellPr>
  </singleXmlCell>
  <singleXmlCell id="555" r="H109" connectionId="0">
    <xmlCellPr id="1" uniqueName="1">
      <xmlPr mapId="43" xpath="/ns1:Root/ns1:M6/ns1:__5__Current_stock_in_central_warehouse__that_does_not_expire_within_the_next_3_months__1" xmlDataType="double"/>
    </xmlCellPr>
  </singleXmlCell>
  <singleXmlCell id="556" r="J109" connectionId="0">
    <xmlCellPr id="1" uniqueName="1">
      <xmlPr mapId="43" xpath="/ns1:Root/ns1:M6/ns1:__7__Level_of_safety_stock__expressed_in_months_and_defined_by_country___1" xmlDataType="double"/>
    </xmlCellPr>
  </singleXmlCell>
  <singleXmlCell id="557" r="C110" connectionId="0">
    <xmlCellPr id="1" uniqueName="1">
      <xmlPr mapId="43" xpath="/ns1:Root/ns1:M6/ns1:_Products_2" xmlDataType="string"/>
    </xmlCellPr>
  </singleXmlCell>
  <singleXmlCell id="558" r="D110" connectionId="0">
    <xmlCellPr id="1" uniqueName="1">
      <xmlPr mapId="43" xpath="/ns1:Root/ns1:M6/ns1:__1__Number_of_tablets_per_patient_per_day__Review_country_treatment_guidelines__2" xmlDataType="double"/>
    </xmlCellPr>
  </singleXmlCell>
  <singleXmlCell id="559" r="F110" connectionId="0">
    <xmlCellPr id="1" uniqueName="1">
      <xmlPr mapId="43" xpath="/ns1:Root/ns1:M6/ns1:__3__Total_patients_in_treatment_2" xmlDataType="double"/>
    </xmlCellPr>
  </singleXmlCell>
  <singleXmlCell id="560" r="H110" connectionId="0">
    <xmlCellPr id="1" uniqueName="1">
      <xmlPr mapId="43" xpath="/ns1:Root/ns1:M6/ns1:__5__Current_stock_in_central_warehouse__that_does_not_expire_within_the_next_3_months__2" xmlDataType="double"/>
    </xmlCellPr>
  </singleXmlCell>
  <singleXmlCell id="561" r="J110" connectionId="0">
    <xmlCellPr id="1" uniqueName="1">
      <xmlPr mapId="43" xpath="/ns1:Root/ns1:M6/ns1:__7__Level_of_safety_stock__expressed_in_months_and_defined_by_country___2" xmlDataType="double"/>
    </xmlCellPr>
  </singleXmlCell>
  <singleXmlCell id="562" r="C111" connectionId="0">
    <xmlCellPr id="1" uniqueName="1">
      <xmlPr mapId="43" xpath="/ns1:Root/ns1:M6/ns1:_Products" xmlDataType="string"/>
    </xmlCellPr>
  </singleXmlCell>
  <singleXmlCell id="563" r="D111" connectionId="0">
    <xmlCellPr id="1" uniqueName="1">
      <xmlPr mapId="43" xpath="/ns1:Root/ns1:M6/ns1:__1__Number_of_tablets_per_patient_per_day__Review_country_treatment_guidelines_" xmlDataType="double"/>
    </xmlCellPr>
  </singleXmlCell>
  <singleXmlCell id="564" r="F111" connectionId="0">
    <xmlCellPr id="1" uniqueName="1">
      <xmlPr mapId="43" xpath="/ns1:Root/ns1:M6/ns1:__3__Total_patients_in_treatment" xmlDataType="double"/>
    </xmlCellPr>
  </singleXmlCell>
  <singleXmlCell id="565" r="H111" connectionId="0">
    <xmlCellPr id="1" uniqueName="1">
      <xmlPr mapId="43" xpath="/ns1:Root/ns1:M6/ns1:__5__Current_stock_in_central_warehouse__that_does_not_expire_within_the_next_3_months_" xmlDataType="double"/>
    </xmlCellPr>
  </singleXmlCell>
  <singleXmlCell id="566" r="J111" connectionId="0">
    <xmlCellPr id="1" uniqueName="1">
      <xmlPr mapId="43" xpath="/ns1:Root/ns1:M6/ns1:__7__Level_of_safety_stock__expressed_in_months_and_defined_by_country__" xmlDataType="double"/>
    </xmlCellPr>
  </singleXmlCell>
  <singleXmlCell id="567" r="H118" connectionId="0">
    <xmlCellPr id="1" uniqueName="1">
      <xmlPr mapId="43" xpath="/ns1:Root/ns1:Prog/ns1:Target_P1_1" xmlDataType="double"/>
    </xmlCellPr>
  </singleXmlCell>
  <singleXmlCell id="568" r="I118" connectionId="0">
    <xmlCellPr id="1" uniqueName="1">
      <xmlPr mapId="43" xpath="/ns1:Root/ns1:Prog/ns1:Target_P2_1" xmlDataType="double"/>
    </xmlCellPr>
  </singleXmlCell>
  <singleXmlCell id="569" r="J118" connectionId="0">
    <xmlCellPr id="1" uniqueName="1">
      <xmlPr mapId="43" xpath="/ns1:Root/ns1:Prog/ns1:Target_P3_1" xmlDataType="double"/>
    </xmlCellPr>
  </singleXmlCell>
  <singleXmlCell id="570" r="K118" connectionId="0">
    <xmlCellPr id="1" uniqueName="1">
      <xmlPr mapId="43" xpath="/ns1:Root/ns1:Prog/ns1:Target_P4_1" xmlDataType="double"/>
    </xmlCellPr>
  </singleXmlCell>
  <singleXmlCell id="571" r="L118" connectionId="0">
    <xmlCellPr id="1" uniqueName="1">
      <xmlPr mapId="43" xpath="/ns1:Root/ns1:Prog/ns1:Target_P5_1" xmlDataType="double"/>
    </xmlCellPr>
  </singleXmlCell>
  <singleXmlCell id="572" r="M118" connectionId="0">
    <xmlCellPr id="1" uniqueName="1">
      <xmlPr mapId="43" xpath="/ns1:Root/ns1:Prog/ns1:Target_P6_1" xmlDataType="double"/>
    </xmlCellPr>
  </singleXmlCell>
  <singleXmlCell id="573" r="N118" connectionId="0">
    <xmlCellPr id="1" uniqueName="1">
      <xmlPr mapId="43" xpath="/ns1:Root/ns1:Prog/ns1:Target_P7_1" xmlDataType="double"/>
    </xmlCellPr>
  </singleXmlCell>
  <singleXmlCell id="574" r="O118" connectionId="0">
    <xmlCellPr id="1" uniqueName="1">
      <xmlPr mapId="43" xpath="/ns1:Root/ns1:Prog/ns1:Target_P8_1" xmlDataType="double"/>
    </xmlCellPr>
  </singleXmlCell>
  <singleXmlCell id="575" r="P118" connectionId="0">
    <xmlCellPr id="1" uniqueName="1">
      <xmlPr mapId="43" xpath="/ns1:Root/ns1:Prog/ns1:Target_P9_1" xmlDataType="double"/>
    </xmlCellPr>
  </singleXmlCell>
  <singleXmlCell id="576" r="Q118" connectionId="0">
    <xmlCellPr id="1" uniqueName="1">
      <xmlPr mapId="43" xpath="/ns1:Root/ns1:Prog/ns1:Target_P10_1" xmlDataType="double"/>
    </xmlCellPr>
  </singleXmlCell>
  <singleXmlCell id="577" r="R118" connectionId="0">
    <xmlCellPr id="1" uniqueName="1">
      <xmlPr mapId="43" xpath="/ns1:Root/ns1:Prog/ns1:Target_P11_1" xmlDataType="double"/>
    </xmlCellPr>
  </singleXmlCell>
  <singleXmlCell id="578" r="S118" connectionId="0">
    <xmlCellPr id="1" uniqueName="1">
      <xmlPr mapId="43" xpath="/ns1:Root/ns1:Prog/ns1:Target_P12_1" xmlDataType="double"/>
    </xmlCellPr>
  </singleXmlCell>
  <singleXmlCell id="579" r="H119" connectionId="0">
    <xmlCellPr id="1" uniqueName="1">
      <xmlPr mapId="43" xpath="/ns1:Root/ns1:Prog/ns1:Achieved__P1_1" xmlDataType="double"/>
    </xmlCellPr>
  </singleXmlCell>
  <singleXmlCell id="580" r="I119" connectionId="0">
    <xmlCellPr id="1" uniqueName="1">
      <xmlPr mapId="43" xpath="/ns1:Root/ns1:Prog/ns1:Achieved__P2_1" xmlDataType="double"/>
    </xmlCellPr>
  </singleXmlCell>
  <singleXmlCell id="581" r="J119" connectionId="0">
    <xmlCellPr id="1" uniqueName="1">
      <xmlPr mapId="43" xpath="/ns1:Root/ns1:Prog/ns1:Achieved__P3_1" xmlDataType="double"/>
    </xmlCellPr>
  </singleXmlCell>
  <singleXmlCell id="582" r="K119" connectionId="0">
    <xmlCellPr id="1" uniqueName="1">
      <xmlPr mapId="43" xpath="/ns1:Root/ns1:Prog/ns1:Achieved__P4_1" xmlDataType="double"/>
    </xmlCellPr>
  </singleXmlCell>
  <singleXmlCell id="583" r="L119" connectionId="0">
    <xmlCellPr id="1" uniqueName="1">
      <xmlPr mapId="43" xpath="/ns1:Root/ns1:Prog/ns1:Achieved__P5_1" xmlDataType="string"/>
    </xmlCellPr>
  </singleXmlCell>
  <singleXmlCell id="584" r="M119" connectionId="0">
    <xmlCellPr id="1" uniqueName="1">
      <xmlPr mapId="43" xpath="/ns1:Root/ns1:Prog/ns1:Achieved__P6_1" xmlDataType="string"/>
    </xmlCellPr>
  </singleXmlCell>
  <singleXmlCell id="585" r="N119" connectionId="0">
    <xmlCellPr id="1" uniqueName="1">
      <xmlPr mapId="43" xpath="/ns1:Root/ns1:Prog/ns1:Achieved__P7_1" xmlDataType="string"/>
    </xmlCellPr>
  </singleXmlCell>
  <singleXmlCell id="586" r="O119" connectionId="0">
    <xmlCellPr id="1" uniqueName="1">
      <xmlPr mapId="43" xpath="/ns1:Root/ns1:Prog/ns1:Achieved__P8_1" xmlDataType="string"/>
    </xmlCellPr>
  </singleXmlCell>
  <singleXmlCell id="587" r="P119" connectionId="0">
    <xmlCellPr id="1" uniqueName="1">
      <xmlPr mapId="43" xpath="/ns1:Root/ns1:Prog/ns1:Achieved__P9_1" xmlDataType="string"/>
    </xmlCellPr>
  </singleXmlCell>
  <singleXmlCell id="588" r="Q119" connectionId="0">
    <xmlCellPr id="1" uniqueName="1">
      <xmlPr mapId="43" xpath="/ns1:Root/ns1:Prog/ns1:Achieved__P10_1" xmlDataType="string"/>
    </xmlCellPr>
  </singleXmlCell>
  <singleXmlCell id="589" r="R119" connectionId="0">
    <xmlCellPr id="1" uniqueName="1">
      <xmlPr mapId="43" xpath="/ns1:Root/ns1:Prog/ns1:Achieved__P11_1" xmlDataType="string"/>
    </xmlCellPr>
  </singleXmlCell>
  <singleXmlCell id="590" r="S119" connectionId="0">
    <xmlCellPr id="1" uniqueName="1">
      <xmlPr mapId="43" xpath="/ns1:Root/ns1:Prog/ns1:Achieved__P12_1" xmlDataType="string"/>
    </xmlCellPr>
  </singleXmlCell>
  <singleXmlCell id="591" r="H120" connectionId="0">
    <xmlCellPr id="1" uniqueName="1">
      <xmlPr mapId="43" xpath="/ns1:Root/ns1:Prog/ns1:Target_P1_2" xmlDataType="double"/>
    </xmlCellPr>
  </singleXmlCell>
  <singleXmlCell id="592" r="I120" connectionId="0">
    <xmlCellPr id="1" uniqueName="1">
      <xmlPr mapId="43" xpath="/ns1:Root/ns1:Prog/ns1:Target_P2_2" xmlDataType="double"/>
    </xmlCellPr>
  </singleXmlCell>
  <singleXmlCell id="593" r="J120" connectionId="0">
    <xmlCellPr id="1" uniqueName="1">
      <xmlPr mapId="43" xpath="/ns1:Root/ns1:Prog/ns1:Target_P3_2" xmlDataType="double"/>
    </xmlCellPr>
  </singleXmlCell>
  <singleXmlCell id="594" r="L120" connectionId="0">
    <xmlCellPr id="1" uniqueName="1">
      <xmlPr mapId="43" xpath="/ns1:Root/ns1:Prog/ns1:Target_P5_2" xmlDataType="double"/>
    </xmlCellPr>
  </singleXmlCell>
  <singleXmlCell id="595" r="M120" connectionId="0">
    <xmlCellPr id="1" uniqueName="1">
      <xmlPr mapId="43" xpath="/ns1:Root/ns1:Prog/ns1:Target_P6_2" xmlDataType="double"/>
    </xmlCellPr>
  </singleXmlCell>
  <singleXmlCell id="596" r="N120" connectionId="0">
    <xmlCellPr id="1" uniqueName="1">
      <xmlPr mapId="43" xpath="/ns1:Root/ns1:Prog/ns1:Target_P7_2" xmlDataType="double"/>
    </xmlCellPr>
  </singleXmlCell>
  <singleXmlCell id="597" r="O120" connectionId="0">
    <xmlCellPr id="1" uniqueName="1">
      <xmlPr mapId="43" xpath="/ns1:Root/ns1:Prog/ns1:Target_P8_2" xmlDataType="double"/>
    </xmlCellPr>
  </singleXmlCell>
  <singleXmlCell id="598" r="P120" connectionId="0">
    <xmlCellPr id="1" uniqueName="1">
      <xmlPr mapId="43" xpath="/ns1:Root/ns1:Prog/ns1:Target_P9_2" xmlDataType="double"/>
    </xmlCellPr>
  </singleXmlCell>
  <singleXmlCell id="599" r="Q120" connectionId="0">
    <xmlCellPr id="1" uniqueName="1">
      <xmlPr mapId="43" xpath="/ns1:Root/ns1:Prog/ns1:Target_P10_2" xmlDataType="double"/>
    </xmlCellPr>
  </singleXmlCell>
  <singleXmlCell id="600" r="R120" connectionId="0">
    <xmlCellPr id="1" uniqueName="1">
      <xmlPr mapId="43" xpath="/ns1:Root/ns1:Prog/ns1:Target_P11_2" xmlDataType="double"/>
    </xmlCellPr>
  </singleXmlCell>
  <singleXmlCell id="601" r="S120" connectionId="0">
    <xmlCellPr id="1" uniqueName="1">
      <xmlPr mapId="43" xpath="/ns1:Root/ns1:Prog/ns1:Target_P12_2" xmlDataType="double"/>
    </xmlCellPr>
  </singleXmlCell>
  <singleXmlCell id="602" r="H121" connectionId="0">
    <xmlCellPr id="1" uniqueName="1">
      <xmlPr mapId="43" xpath="/ns1:Root/ns1:Prog/ns1:Achieved__P1_2" xmlDataType="double"/>
    </xmlCellPr>
  </singleXmlCell>
  <singleXmlCell id="603" r="I121" connectionId="0">
    <xmlCellPr id="1" uniqueName="1">
      <xmlPr mapId="43" xpath="/ns1:Root/ns1:Prog/ns1:Achieved__P2_2" xmlDataType="double"/>
    </xmlCellPr>
  </singleXmlCell>
  <singleXmlCell id="604" r="J121" connectionId="0">
    <xmlCellPr id="1" uniqueName="1">
      <xmlPr mapId="43" xpath="/ns1:Root/ns1:Prog/ns1:Achieved__P3_2" xmlDataType="double"/>
    </xmlCellPr>
  </singleXmlCell>
  <singleXmlCell id="605" r="K121" connectionId="0">
    <xmlCellPr id="1" uniqueName="1">
      <xmlPr mapId="43" xpath="/ns1:Root/ns1:Prog/ns1:Achieved__P4_2" xmlDataType="double"/>
    </xmlCellPr>
  </singleXmlCell>
  <singleXmlCell id="606" r="L121" connectionId="0">
    <xmlCellPr id="1" uniqueName="1">
      <xmlPr mapId="43" xpath="/ns1:Root/ns1:Prog/ns1:Achieved__P5_2" xmlDataType="string"/>
    </xmlCellPr>
  </singleXmlCell>
  <singleXmlCell id="607" r="M121" connectionId="0">
    <xmlCellPr id="1" uniqueName="1">
      <xmlPr mapId="43" xpath="/ns1:Root/ns1:Prog/ns1:Achieved__P6_2" xmlDataType="string"/>
    </xmlCellPr>
  </singleXmlCell>
  <singleXmlCell id="608" r="N121" connectionId="0">
    <xmlCellPr id="1" uniqueName="1">
      <xmlPr mapId="43" xpath="/ns1:Root/ns1:Prog/ns1:Achieved__P7_2" xmlDataType="string"/>
    </xmlCellPr>
  </singleXmlCell>
  <singleXmlCell id="609" r="O121" connectionId="0">
    <xmlCellPr id="1" uniqueName="1">
      <xmlPr mapId="43" xpath="/ns1:Root/ns1:Prog/ns1:Achieved__P8_2" xmlDataType="string"/>
    </xmlCellPr>
  </singleXmlCell>
  <singleXmlCell id="610" r="P121" connectionId="0">
    <xmlCellPr id="1" uniqueName="1">
      <xmlPr mapId="43" xpath="/ns1:Root/ns1:Prog/ns1:Achieved__P9_2" xmlDataType="string"/>
    </xmlCellPr>
  </singleXmlCell>
  <singleXmlCell id="611" r="Q121" connectionId="0">
    <xmlCellPr id="1" uniqueName="1">
      <xmlPr mapId="43" xpath="/ns1:Root/ns1:Prog/ns1:Achieved__P10_2" xmlDataType="string"/>
    </xmlCellPr>
  </singleXmlCell>
  <singleXmlCell id="612" r="R121" connectionId="0">
    <xmlCellPr id="1" uniqueName="1">
      <xmlPr mapId="43" xpath="/ns1:Root/ns1:Prog/ns1:Achieved__P11_2" xmlDataType="string"/>
    </xmlCellPr>
  </singleXmlCell>
  <singleXmlCell id="613" r="S121" connectionId="0">
    <xmlCellPr id="1" uniqueName="1">
      <xmlPr mapId="43" xpath="/ns1:Root/ns1:Prog/ns1:Achieved__P12_2" xmlDataType="string"/>
    </xmlCellPr>
  </singleXmlCell>
  <singleXmlCell id="614" r="H122" connectionId="0">
    <xmlCellPr id="1" uniqueName="1">
      <xmlPr mapId="43" xpath="/ns1:Root/ns1:Prog/ns1:Target_P1_3" xmlDataType="double"/>
    </xmlCellPr>
  </singleXmlCell>
  <singleXmlCell id="615" r="I122" connectionId="0">
    <xmlCellPr id="1" uniqueName="1">
      <xmlPr mapId="43" xpath="/ns1:Root/ns1:Prog/ns1:Target_P2_3" xmlDataType="double"/>
    </xmlCellPr>
  </singleXmlCell>
  <singleXmlCell id="616" r="J122" connectionId="0">
    <xmlCellPr id="1" uniqueName="1">
      <xmlPr mapId="43" xpath="/ns1:Root/ns1:Prog/ns1:Target_P3_3" xmlDataType="double"/>
    </xmlCellPr>
  </singleXmlCell>
  <singleXmlCell id="617" r="K122" connectionId="0">
    <xmlCellPr id="1" uniqueName="1">
      <xmlPr mapId="43" xpath="/ns1:Root/ns1:Prog/ns1:Target_P4_3" xmlDataType="double"/>
    </xmlCellPr>
  </singleXmlCell>
  <singleXmlCell id="618" r="L122" connectionId="0">
    <xmlCellPr id="1" uniqueName="1">
      <xmlPr mapId="43" xpath="/ns1:Root/ns1:Prog/ns1:Target_P5_3" xmlDataType="double"/>
    </xmlCellPr>
  </singleXmlCell>
  <singleXmlCell id="619" r="M122" connectionId="0">
    <xmlCellPr id="1" uniqueName="1">
      <xmlPr mapId="43" xpath="/ns1:Root/ns1:Prog/ns1:Target_P6_3" xmlDataType="double"/>
    </xmlCellPr>
  </singleXmlCell>
  <singleXmlCell id="620" r="N122" connectionId="0">
    <xmlCellPr id="1" uniqueName="1">
      <xmlPr mapId="43" xpath="/ns1:Root/ns1:Prog/ns1:Target_P7_3" xmlDataType="double"/>
    </xmlCellPr>
  </singleXmlCell>
  <singleXmlCell id="621" r="O122" connectionId="0">
    <xmlCellPr id="1" uniqueName="1">
      <xmlPr mapId="43" xpath="/ns1:Root/ns1:Prog/ns1:Target_P8_3" xmlDataType="double"/>
    </xmlCellPr>
  </singleXmlCell>
  <singleXmlCell id="622" r="P122" connectionId="0">
    <xmlCellPr id="1" uniqueName="1">
      <xmlPr mapId="43" xpath="/ns1:Root/ns1:Prog/ns1:Target_P9_3" xmlDataType="double"/>
    </xmlCellPr>
  </singleXmlCell>
  <singleXmlCell id="623" r="Q122" connectionId="0">
    <xmlCellPr id="1" uniqueName="1">
      <xmlPr mapId="43" xpath="/ns1:Root/ns1:Prog/ns1:Target_P10_3" xmlDataType="string"/>
    </xmlCellPr>
  </singleXmlCell>
  <singleXmlCell id="624" r="R122" connectionId="0">
    <xmlCellPr id="1" uniqueName="1">
      <xmlPr mapId="43" xpath="/ns1:Root/ns1:Prog/ns1:Target_P11_3" xmlDataType="string"/>
    </xmlCellPr>
  </singleXmlCell>
  <singleXmlCell id="625" r="S122" connectionId="0">
    <xmlCellPr id="1" uniqueName="1">
      <xmlPr mapId="43" xpath="/ns1:Root/ns1:Prog/ns1:Target_P12_3" xmlDataType="double"/>
    </xmlCellPr>
  </singleXmlCell>
  <singleXmlCell id="626" r="H123" connectionId="0">
    <xmlCellPr id="1" uniqueName="1">
      <xmlPr mapId="43" xpath="/ns1:Root/ns1:Prog/ns1:Achieved__P1_3" xmlDataType="string"/>
    </xmlCellPr>
  </singleXmlCell>
  <singleXmlCell id="627" r="I123" connectionId="0">
    <xmlCellPr id="1" uniqueName="1">
      <xmlPr mapId="43" xpath="/ns1:Root/ns1:Prog/ns1:Achieved__P2_3" xmlDataType="double"/>
    </xmlCellPr>
  </singleXmlCell>
  <singleXmlCell id="628" r="J123" connectionId="0">
    <xmlCellPr id="1" uniqueName="1">
      <xmlPr mapId="43" xpath="/ns1:Root/ns1:Prog/ns1:Achieved__P3_3" xmlDataType="string"/>
    </xmlCellPr>
  </singleXmlCell>
  <singleXmlCell id="629" r="K123" connectionId="0">
    <xmlCellPr id="1" uniqueName="1">
      <xmlPr mapId="43" xpath="/ns1:Root/ns1:Prog/ns1:Achieved__P4_3" xmlDataType="double"/>
    </xmlCellPr>
  </singleXmlCell>
  <singleXmlCell id="630" r="L123" connectionId="0">
    <xmlCellPr id="1" uniqueName="1">
      <xmlPr mapId="43" xpath="/ns1:Root/ns1:Prog/ns1:Achieved__P5_3" xmlDataType="string"/>
    </xmlCellPr>
  </singleXmlCell>
  <singleXmlCell id="631" r="M123" connectionId="0">
    <xmlCellPr id="1" uniqueName="1">
      <xmlPr mapId="43" xpath="/ns1:Root/ns1:Prog/ns1:Achieved__P6_3" xmlDataType="string"/>
    </xmlCellPr>
  </singleXmlCell>
  <singleXmlCell id="632" r="N123" connectionId="0">
    <xmlCellPr id="1" uniqueName="1">
      <xmlPr mapId="43" xpath="/ns1:Root/ns1:Prog/ns1:Achieved__P7_3" xmlDataType="string"/>
    </xmlCellPr>
  </singleXmlCell>
  <singleXmlCell id="633" r="O123" connectionId="0">
    <xmlCellPr id="1" uniqueName="1">
      <xmlPr mapId="43" xpath="/ns1:Root/ns1:Prog/ns1:Achieved__P8_3" xmlDataType="string"/>
    </xmlCellPr>
  </singleXmlCell>
  <singleXmlCell id="634" r="P123" connectionId="0">
    <xmlCellPr id="1" uniqueName="1">
      <xmlPr mapId="43" xpath="/ns1:Root/ns1:Prog/ns1:Achieved__P9_3" xmlDataType="string"/>
    </xmlCellPr>
  </singleXmlCell>
  <singleXmlCell id="635" r="Q123" connectionId="0">
    <xmlCellPr id="1" uniqueName="1">
      <xmlPr mapId="43" xpath="/ns1:Root/ns1:Prog/ns1:Achieved__P10_3" xmlDataType="string"/>
    </xmlCellPr>
  </singleXmlCell>
  <singleXmlCell id="636" r="R123" connectionId="0">
    <xmlCellPr id="1" uniqueName="1">
      <xmlPr mapId="43" xpath="/ns1:Root/ns1:Prog/ns1:Achieved__P11_3" xmlDataType="string"/>
    </xmlCellPr>
  </singleXmlCell>
  <singleXmlCell id="637" r="S123" connectionId="0">
    <xmlCellPr id="1" uniqueName="1">
      <xmlPr mapId="43" xpath="/ns1:Root/ns1:Prog/ns1:Achieved__P12_3" xmlDataType="string"/>
    </xmlCellPr>
  </singleXmlCell>
  <singleXmlCell id="638" r="H124" connectionId="0">
    <xmlCellPr id="1" uniqueName="1">
      <xmlPr mapId="43" xpath="/ns1:Root/ns1:Prog/ns1:Target_P1_4" xmlDataType="string"/>
    </xmlCellPr>
  </singleXmlCell>
  <singleXmlCell id="639" r="I124" connectionId="0">
    <xmlCellPr id="1" uniqueName="1">
      <xmlPr mapId="43" xpath="/ns1:Root/ns1:Prog/ns1:Target_P2_4" xmlDataType="string"/>
    </xmlCellPr>
  </singleXmlCell>
  <singleXmlCell id="640" r="J124" connectionId="0">
    <xmlCellPr id="1" uniqueName="1">
      <xmlPr mapId="43" xpath="/ns1:Root/ns1:Prog/ns1:Target_P3_4" xmlDataType="string"/>
    </xmlCellPr>
  </singleXmlCell>
  <singleXmlCell id="641" r="K124" connectionId="0">
    <xmlCellPr id="1" uniqueName="1">
      <xmlPr mapId="43" xpath="/ns1:Root/ns1:Prog/ns1:Target_P4_4" xmlDataType="double"/>
    </xmlCellPr>
  </singleXmlCell>
  <singleXmlCell id="642" r="L124" connectionId="0">
    <xmlCellPr id="1" uniqueName="1">
      <xmlPr mapId="43" xpath="/ns1:Root/ns1:Prog/ns1:Target_P5_4" xmlDataType="string"/>
    </xmlCellPr>
  </singleXmlCell>
  <singleXmlCell id="643" r="M124" connectionId="0">
    <xmlCellPr id="1" uniqueName="1">
      <xmlPr mapId="43" xpath="/ns1:Root/ns1:Prog/ns1:Target_P6_4" xmlDataType="string"/>
    </xmlCellPr>
  </singleXmlCell>
  <singleXmlCell id="644" r="N124" connectionId="0">
    <xmlCellPr id="1" uniqueName="1">
      <xmlPr mapId="43" xpath="/ns1:Root/ns1:Prog/ns1:Target_P7_4" xmlDataType="string"/>
    </xmlCellPr>
  </singleXmlCell>
  <singleXmlCell id="645" r="O124" connectionId="0">
    <xmlCellPr id="1" uniqueName="1">
      <xmlPr mapId="43" xpath="/ns1:Root/ns1:Prog/ns1:Target_P8_4" xmlDataType="double"/>
    </xmlCellPr>
  </singleXmlCell>
  <singleXmlCell id="646" r="P124" connectionId="0">
    <xmlCellPr id="1" uniqueName="1">
      <xmlPr mapId="43" xpath="/ns1:Root/ns1:Prog/ns1:Target_P9_4" xmlDataType="string"/>
    </xmlCellPr>
  </singleXmlCell>
  <singleXmlCell id="647" r="Q124" connectionId="0">
    <xmlCellPr id="1" uniqueName="1">
      <xmlPr mapId="43" xpath="/ns1:Root/ns1:Prog/ns1:Target_P10_4" xmlDataType="string"/>
    </xmlCellPr>
  </singleXmlCell>
  <singleXmlCell id="648" r="R124" connectionId="0">
    <xmlCellPr id="1" uniqueName="1">
      <xmlPr mapId="43" xpath="/ns1:Root/ns1:Prog/ns1:Target_P11_4" xmlDataType="string"/>
    </xmlCellPr>
  </singleXmlCell>
  <singleXmlCell id="649" r="S124" connectionId="0">
    <xmlCellPr id="1" uniqueName="1">
      <xmlPr mapId="43" xpath="/ns1:Root/ns1:Prog/ns1:Target_P12_4" xmlDataType="double"/>
    </xmlCellPr>
  </singleXmlCell>
  <singleXmlCell id="650" r="H125" connectionId="0">
    <xmlCellPr id="1" uniqueName="1">
      <xmlPr mapId="43" xpath="/ns1:Root/ns1:Prog/ns1:Achieved__P1_4" xmlDataType="string"/>
    </xmlCellPr>
  </singleXmlCell>
  <singleXmlCell id="651" r="I125" connectionId="0">
    <xmlCellPr id="1" uniqueName="1">
      <xmlPr mapId="43" xpath="/ns1:Root/ns1:Prog/ns1:Achieved__P2_4" xmlDataType="string"/>
    </xmlCellPr>
  </singleXmlCell>
  <singleXmlCell id="652" r="J125" connectionId="0">
    <xmlCellPr id="1" uniqueName="1">
      <xmlPr mapId="43" xpath="/ns1:Root/ns1:Prog/ns1:Achieved__P3_4" xmlDataType="string"/>
    </xmlCellPr>
  </singleXmlCell>
  <singleXmlCell id="653" r="K125" connectionId="0">
    <xmlCellPr id="1" uniqueName="1">
      <xmlPr mapId="43" xpath="/ns1:Root/ns1:Prog/ns1:Achieved__P4_4" xmlDataType="double"/>
    </xmlCellPr>
  </singleXmlCell>
  <singleXmlCell id="654" r="L125" connectionId="0">
    <xmlCellPr id="1" uniqueName="1">
      <xmlPr mapId="43" xpath="/ns1:Root/ns1:Prog/ns1:Achieved__P5_4" xmlDataType="string"/>
    </xmlCellPr>
  </singleXmlCell>
  <singleXmlCell id="655" r="M125" connectionId="0">
    <xmlCellPr id="1" uniqueName="1">
      <xmlPr mapId="43" xpath="/ns1:Root/ns1:Prog/ns1:Achieved__P6_4" xmlDataType="string"/>
    </xmlCellPr>
  </singleXmlCell>
  <singleXmlCell id="656" r="N125" connectionId="0">
    <xmlCellPr id="1" uniqueName="1">
      <xmlPr mapId="43" xpath="/ns1:Root/ns1:Prog/ns1:Achieved__P7_4" xmlDataType="string"/>
    </xmlCellPr>
  </singleXmlCell>
  <singleXmlCell id="657" r="O125" connectionId="0">
    <xmlCellPr id="1" uniqueName="1">
      <xmlPr mapId="43" xpath="/ns1:Root/ns1:Prog/ns1:Achieved__P8_4" xmlDataType="string"/>
    </xmlCellPr>
  </singleXmlCell>
  <singleXmlCell id="658" r="P125" connectionId="0">
    <xmlCellPr id="1" uniqueName="1">
      <xmlPr mapId="43" xpath="/ns1:Root/ns1:Prog/ns1:Achieved__P9_4" xmlDataType="string"/>
    </xmlCellPr>
  </singleXmlCell>
  <singleXmlCell id="659" r="Q125" connectionId="0">
    <xmlCellPr id="1" uniqueName="1">
      <xmlPr mapId="43" xpath="/ns1:Root/ns1:Prog/ns1:Achieved__P10_4" xmlDataType="string"/>
    </xmlCellPr>
  </singleXmlCell>
  <singleXmlCell id="660" r="R125" connectionId="0">
    <xmlCellPr id="1" uniqueName="1">
      <xmlPr mapId="43" xpath="/ns1:Root/ns1:Prog/ns1:Achieved__P11_4" xmlDataType="string"/>
    </xmlCellPr>
  </singleXmlCell>
  <singleXmlCell id="661" r="S125" connectionId="0">
    <xmlCellPr id="1" uniqueName="1">
      <xmlPr mapId="43" xpath="/ns1:Root/ns1:Prog/ns1:Achieved__P12_4" xmlDataType="string"/>
    </xmlCellPr>
  </singleXmlCell>
  <singleXmlCell id="662" r="H126" connectionId="0">
    <xmlCellPr id="1" uniqueName="1">
      <xmlPr mapId="43" xpath="/ns1:Root/ns1:Prog/ns1:Target_P1_5" xmlDataType="double"/>
    </xmlCellPr>
  </singleXmlCell>
  <singleXmlCell id="663" r="I126" connectionId="0">
    <xmlCellPr id="1" uniqueName="1">
      <xmlPr mapId="43" xpath="/ns1:Root/ns1:Prog/ns1:Target_P2_5" xmlDataType="double"/>
    </xmlCellPr>
  </singleXmlCell>
  <singleXmlCell id="664" r="J126" connectionId="0">
    <xmlCellPr id="1" uniqueName="1">
      <xmlPr mapId="43" xpath="/ns1:Root/ns1:Prog/ns1:Target_P3_5" xmlDataType="double"/>
    </xmlCellPr>
  </singleXmlCell>
  <singleXmlCell id="665" r="K126" connectionId="0">
    <xmlCellPr id="1" uniqueName="1">
      <xmlPr mapId="43" xpath="/ns1:Root/ns1:Prog/ns1:Target_P4_5" xmlDataType="double"/>
    </xmlCellPr>
  </singleXmlCell>
  <singleXmlCell id="666" r="L126" connectionId="0">
    <xmlCellPr id="1" uniqueName="1">
      <xmlPr mapId="43" xpath="/ns1:Root/ns1:Prog/ns1:Target_P5_5" xmlDataType="double"/>
    </xmlCellPr>
  </singleXmlCell>
  <singleXmlCell id="667" r="M126" connectionId="0">
    <xmlCellPr id="1" uniqueName="1">
      <xmlPr mapId="43" xpath="/ns1:Root/ns1:Prog/ns1:Target_P6_5" xmlDataType="double"/>
    </xmlCellPr>
  </singleXmlCell>
  <singleXmlCell id="668" r="N126" connectionId="0">
    <xmlCellPr id="1" uniqueName="1">
      <xmlPr mapId="43" xpath="/ns1:Root/ns1:Prog/ns1:Target_P7_5" xmlDataType="double"/>
    </xmlCellPr>
  </singleXmlCell>
  <singleXmlCell id="669" r="O126" connectionId="0">
    <xmlCellPr id="1" uniqueName="1">
      <xmlPr mapId="43" xpath="/ns1:Root/ns1:Prog/ns1:Target_P8_5" xmlDataType="double"/>
    </xmlCellPr>
  </singleXmlCell>
  <singleXmlCell id="670" r="P126" connectionId="0">
    <xmlCellPr id="1" uniqueName="1">
      <xmlPr mapId="43" xpath="/ns1:Root/ns1:Prog/ns1:Target_P9_5" xmlDataType="double"/>
    </xmlCellPr>
  </singleXmlCell>
  <singleXmlCell id="671" r="Q126" connectionId="0">
    <xmlCellPr id="1" uniqueName="1">
      <xmlPr mapId="43" xpath="/ns1:Root/ns1:Prog/ns1:Target_P10_5" xmlDataType="double"/>
    </xmlCellPr>
  </singleXmlCell>
  <singleXmlCell id="672" r="R126" connectionId="0">
    <xmlCellPr id="1" uniqueName="1">
      <xmlPr mapId="43" xpath="/ns1:Root/ns1:Prog/ns1:Target_P11_5" xmlDataType="double"/>
    </xmlCellPr>
  </singleXmlCell>
  <singleXmlCell id="673" r="S126" connectionId="0">
    <xmlCellPr id="1" uniqueName="1">
      <xmlPr mapId="43" xpath="/ns1:Root/ns1:Prog/ns1:Target_P12_5" xmlDataType="double"/>
    </xmlCellPr>
  </singleXmlCell>
  <singleXmlCell id="674" r="H127" connectionId="0">
    <xmlCellPr id="1" uniqueName="1">
      <xmlPr mapId="43" xpath="/ns1:Root/ns1:Prog/ns1:Achieved__P1_5" xmlDataType="double"/>
    </xmlCellPr>
  </singleXmlCell>
  <singleXmlCell id="675" r="I127" connectionId="0">
    <xmlCellPr id="1" uniqueName="1">
      <xmlPr mapId="43" xpath="/ns1:Root/ns1:Prog/ns1:Achieved__P2_5" xmlDataType="double"/>
    </xmlCellPr>
  </singleXmlCell>
  <singleXmlCell id="676" r="J127" connectionId="0">
    <xmlCellPr id="1" uniqueName="1">
      <xmlPr mapId="43" xpath="/ns1:Root/ns1:Prog/ns1:Achieved__P3_5" xmlDataType="double"/>
    </xmlCellPr>
  </singleXmlCell>
  <singleXmlCell id="677" r="K127" connectionId="0">
    <xmlCellPr id="1" uniqueName="1">
      <xmlPr mapId="43" xpath="/ns1:Root/ns1:Prog/ns1:Achieved__P4_5" xmlDataType="double"/>
    </xmlCellPr>
  </singleXmlCell>
  <singleXmlCell id="678" r="L127" connectionId="0">
    <xmlCellPr id="1" uniqueName="1">
      <xmlPr mapId="43" xpath="/ns1:Root/ns1:Prog/ns1:Achieved__P5_5" xmlDataType="string"/>
    </xmlCellPr>
  </singleXmlCell>
  <singleXmlCell id="679" r="M127" connectionId="0">
    <xmlCellPr id="1" uniqueName="1">
      <xmlPr mapId="43" xpath="/ns1:Root/ns1:Prog/ns1:Achieved__P6_5" xmlDataType="string"/>
    </xmlCellPr>
  </singleXmlCell>
  <singleXmlCell id="680" r="N127" connectionId="0">
    <xmlCellPr id="1" uniqueName="1">
      <xmlPr mapId="43" xpath="/ns1:Root/ns1:Prog/ns1:Achieved__P7_5" xmlDataType="string"/>
    </xmlCellPr>
  </singleXmlCell>
  <singleXmlCell id="681" r="O127" connectionId="0">
    <xmlCellPr id="1" uniqueName="1">
      <xmlPr mapId="43" xpath="/ns1:Root/ns1:Prog/ns1:Achieved__P8_5" xmlDataType="string"/>
    </xmlCellPr>
  </singleXmlCell>
  <singleXmlCell id="682" r="P127" connectionId="0">
    <xmlCellPr id="1" uniqueName="1">
      <xmlPr mapId="43" xpath="/ns1:Root/ns1:Prog/ns1:Achieved__P9_5" xmlDataType="string"/>
    </xmlCellPr>
  </singleXmlCell>
  <singleXmlCell id="683" r="Q127" connectionId="0">
    <xmlCellPr id="1" uniqueName="1">
      <xmlPr mapId="43" xpath="/ns1:Root/ns1:Prog/ns1:Achieved__P10_5" xmlDataType="string"/>
    </xmlCellPr>
  </singleXmlCell>
  <singleXmlCell id="684" r="R127" connectionId="0">
    <xmlCellPr id="1" uniqueName="1">
      <xmlPr mapId="43" xpath="/ns1:Root/ns1:Prog/ns1:Achieved__P11_5" xmlDataType="string"/>
    </xmlCellPr>
  </singleXmlCell>
  <singleXmlCell id="685" r="S127" connectionId="0">
    <xmlCellPr id="1" uniqueName="1">
      <xmlPr mapId="43" xpath="/ns1:Root/ns1:Prog/ns1:Achieved__P12_5" xmlDataType="string"/>
    </xmlCellPr>
  </singleXmlCell>
  <singleXmlCell id="686" r="H128" connectionId="0">
    <xmlCellPr id="1" uniqueName="1">
      <xmlPr mapId="43" xpath="/ns1:Root/ns1:Prog/ns1:Target_P1_6" xmlDataType="double"/>
    </xmlCellPr>
  </singleXmlCell>
  <singleXmlCell id="687" r="I128" connectionId="0">
    <xmlCellPr id="1" uniqueName="1">
      <xmlPr mapId="43" xpath="/ns1:Root/ns1:Prog/ns1:Target_P2_6" xmlDataType="double"/>
    </xmlCellPr>
  </singleXmlCell>
  <singleXmlCell id="688" r="J128" connectionId="0">
    <xmlCellPr id="1" uniqueName="1">
      <xmlPr mapId="43" xpath="/ns1:Root/ns1:Prog/ns1:Target_P3_6" xmlDataType="double"/>
    </xmlCellPr>
  </singleXmlCell>
  <singleXmlCell id="689" r="K128" connectionId="0">
    <xmlCellPr id="1" uniqueName="1">
      <xmlPr mapId="43" xpath="/ns1:Root/ns1:Prog/ns1:Target_P4_6" xmlDataType="double"/>
    </xmlCellPr>
  </singleXmlCell>
  <singleXmlCell id="690" r="L128" connectionId="0">
    <xmlCellPr id="1" uniqueName="1">
      <xmlPr mapId="43" xpath="/ns1:Root/ns1:Prog/ns1:Target_P5_6" xmlDataType="double"/>
    </xmlCellPr>
  </singleXmlCell>
  <singleXmlCell id="691" r="M128" connectionId="0">
    <xmlCellPr id="1" uniqueName="1">
      <xmlPr mapId="43" xpath="/ns1:Root/ns1:Prog/ns1:Target_P6_6" xmlDataType="double"/>
    </xmlCellPr>
  </singleXmlCell>
  <singleXmlCell id="692" r="N128" connectionId="0">
    <xmlCellPr id="1" uniqueName="1">
      <xmlPr mapId="43" xpath="/ns1:Root/ns1:Prog/ns1:Target_P7_6" xmlDataType="double"/>
    </xmlCellPr>
  </singleXmlCell>
  <singleXmlCell id="693" r="O128" connectionId="0">
    <xmlCellPr id="1" uniqueName="1">
      <xmlPr mapId="43" xpath="/ns1:Root/ns1:Prog/ns1:Target_P8_6" xmlDataType="double"/>
    </xmlCellPr>
  </singleXmlCell>
  <singleXmlCell id="694" r="P128" connectionId="0">
    <xmlCellPr id="1" uniqueName="1">
      <xmlPr mapId="43" xpath="/ns1:Root/ns1:Prog/ns1:Target_P9_6" xmlDataType="double"/>
    </xmlCellPr>
  </singleXmlCell>
  <singleXmlCell id="695" r="Q128" connectionId="0">
    <xmlCellPr id="1" uniqueName="1">
      <xmlPr mapId="43" xpath="/ns1:Root/ns1:Prog/ns1:Target_P10_6" xmlDataType="double"/>
    </xmlCellPr>
  </singleXmlCell>
  <singleXmlCell id="696" r="R128" connectionId="0">
    <xmlCellPr id="1" uniqueName="1">
      <xmlPr mapId="43" xpath="/ns1:Root/ns1:Prog/ns1:Target_P11_6" xmlDataType="double"/>
    </xmlCellPr>
  </singleXmlCell>
  <singleXmlCell id="697" r="S128" connectionId="0">
    <xmlCellPr id="1" uniqueName="1">
      <xmlPr mapId="43" xpath="/ns1:Root/ns1:Prog/ns1:Target_P12_6" xmlDataType="double"/>
    </xmlCellPr>
  </singleXmlCell>
  <singleXmlCell id="698" r="H129" connectionId="0">
    <xmlCellPr id="1" uniqueName="1">
      <xmlPr mapId="43" xpath="/ns1:Root/ns1:Prog/ns1:Achieved__P1_6" xmlDataType="double"/>
    </xmlCellPr>
  </singleXmlCell>
  <singleXmlCell id="699" r="I129" connectionId="0">
    <xmlCellPr id="1" uniqueName="1">
      <xmlPr mapId="43" xpath="/ns1:Root/ns1:Prog/ns1:Achieved__P2_6" xmlDataType="double"/>
    </xmlCellPr>
  </singleXmlCell>
  <singleXmlCell id="700" r="J129" connectionId="0">
    <xmlCellPr id="1" uniqueName="1">
      <xmlPr mapId="43" xpath="/ns1:Root/ns1:Prog/ns1:Achieved__P3_6" xmlDataType="double"/>
    </xmlCellPr>
  </singleXmlCell>
  <singleXmlCell id="701" r="K129" connectionId="0">
    <xmlCellPr id="1" uniqueName="1">
      <xmlPr mapId="43" xpath="/ns1:Root/ns1:Prog/ns1:Achieved__P4_6" xmlDataType="double"/>
    </xmlCellPr>
  </singleXmlCell>
  <singleXmlCell id="702" r="L129" connectionId="0">
    <xmlCellPr id="1" uniqueName="1">
      <xmlPr mapId="43" xpath="/ns1:Root/ns1:Prog/ns1:Achieved__P5_6" xmlDataType="string"/>
    </xmlCellPr>
  </singleXmlCell>
  <singleXmlCell id="703" r="M129" connectionId="0">
    <xmlCellPr id="1" uniqueName="1">
      <xmlPr mapId="43" xpath="/ns1:Root/ns1:Prog/ns1:Achieved__P6_6" xmlDataType="string"/>
    </xmlCellPr>
  </singleXmlCell>
  <singleXmlCell id="704" r="N129" connectionId="0">
    <xmlCellPr id="1" uniqueName="1">
      <xmlPr mapId="43" xpath="/ns1:Root/ns1:Prog/ns1:Achieved__P7_6" xmlDataType="string"/>
    </xmlCellPr>
  </singleXmlCell>
  <singleXmlCell id="705" r="O129" connectionId="0">
    <xmlCellPr id="1" uniqueName="1">
      <xmlPr mapId="43" xpath="/ns1:Root/ns1:Prog/ns1:Achieved__P8_6" xmlDataType="string"/>
    </xmlCellPr>
  </singleXmlCell>
  <singleXmlCell id="706" r="P129" connectionId="0">
    <xmlCellPr id="1" uniqueName="1">
      <xmlPr mapId="43" xpath="/ns1:Root/ns1:Prog/ns1:Achieved__P9_6" xmlDataType="string"/>
    </xmlCellPr>
  </singleXmlCell>
  <singleXmlCell id="707" r="Q129" connectionId="0">
    <xmlCellPr id="1" uniqueName="1">
      <xmlPr mapId="43" xpath="/ns1:Root/ns1:Prog/ns1:Achieved__P10_6" xmlDataType="string"/>
    </xmlCellPr>
  </singleXmlCell>
  <singleXmlCell id="708" r="R129" connectionId="0">
    <xmlCellPr id="1" uniqueName="1">
      <xmlPr mapId="43" xpath="/ns1:Root/ns1:Prog/ns1:Achieved__P11_6" xmlDataType="string"/>
    </xmlCellPr>
  </singleXmlCell>
  <singleXmlCell id="709" r="S129" connectionId="0">
    <xmlCellPr id="1" uniqueName="1">
      <xmlPr mapId="43" xpath="/ns1:Root/ns1:Prog/ns1:Achieved__P12_6" xmlDataType="string"/>
    </xmlCellPr>
  </singleXmlCell>
  <singleXmlCell id="710" r="H130" connectionId="0">
    <xmlCellPr id="1" uniqueName="1">
      <xmlPr mapId="43" xpath="/ns1:Root/ns1:Prog/ns1:Target_P1_7" xmlDataType="double"/>
    </xmlCellPr>
  </singleXmlCell>
  <singleXmlCell id="711" r="I130" connectionId="0">
    <xmlCellPr id="1" uniqueName="1">
      <xmlPr mapId="43" xpath="/ns1:Root/ns1:Prog/ns1:Target_P2_7" xmlDataType="double"/>
    </xmlCellPr>
  </singleXmlCell>
  <singleXmlCell id="712" r="J130" connectionId="0">
    <xmlCellPr id="1" uniqueName="1">
      <xmlPr mapId="43" xpath="/ns1:Root/ns1:Prog/ns1:Target_P3_7" xmlDataType="double"/>
    </xmlCellPr>
  </singleXmlCell>
  <singleXmlCell id="713" r="K130" connectionId="0">
    <xmlCellPr id="1" uniqueName="1">
      <xmlPr mapId="43" xpath="/ns1:Root/ns1:Prog/ns1:Target_P4_7" xmlDataType="double"/>
    </xmlCellPr>
  </singleXmlCell>
  <singleXmlCell id="714" r="L130" connectionId="0">
    <xmlCellPr id="1" uniqueName="1">
      <xmlPr mapId="43" xpath="/ns1:Root/ns1:Prog/ns1:Target_P5_7" xmlDataType="double"/>
    </xmlCellPr>
  </singleXmlCell>
  <singleXmlCell id="715" r="M130" connectionId="0">
    <xmlCellPr id="1" uniqueName="1">
      <xmlPr mapId="43" xpath="/ns1:Root/ns1:Prog/ns1:Target_P6_7" xmlDataType="double"/>
    </xmlCellPr>
  </singleXmlCell>
  <singleXmlCell id="716" r="N130" connectionId="0">
    <xmlCellPr id="1" uniqueName="1">
      <xmlPr mapId="43" xpath="/ns1:Root/ns1:Prog/ns1:Target_P7_7" xmlDataType="double"/>
    </xmlCellPr>
  </singleXmlCell>
  <singleXmlCell id="717" r="O130" connectionId="0">
    <xmlCellPr id="1" uniqueName="1">
      <xmlPr mapId="43" xpath="/ns1:Root/ns1:Prog/ns1:Target_P8_7" xmlDataType="double"/>
    </xmlCellPr>
  </singleXmlCell>
  <singleXmlCell id="718" r="P130" connectionId="0">
    <xmlCellPr id="1" uniqueName="1">
      <xmlPr mapId="43" xpath="/ns1:Root/ns1:Prog/ns1:Target_P9_7" xmlDataType="double"/>
    </xmlCellPr>
  </singleXmlCell>
  <singleXmlCell id="719" r="Q130" connectionId="0">
    <xmlCellPr id="1" uniqueName="1">
      <xmlPr mapId="43" xpath="/ns1:Root/ns1:Prog/ns1:Target_P10_7" xmlDataType="double"/>
    </xmlCellPr>
  </singleXmlCell>
  <singleXmlCell id="720" r="R130" connectionId="0">
    <xmlCellPr id="1" uniqueName="1">
      <xmlPr mapId="43" xpath="/ns1:Root/ns1:Prog/ns1:Target_P11_7" xmlDataType="double"/>
    </xmlCellPr>
  </singleXmlCell>
  <singleXmlCell id="721" r="S130" connectionId="0">
    <xmlCellPr id="1" uniqueName="1">
      <xmlPr mapId="43" xpath="/ns1:Root/ns1:Prog/ns1:Target_P12_7" xmlDataType="double"/>
    </xmlCellPr>
  </singleXmlCell>
  <singleXmlCell id="722" r="H131" connectionId="0">
    <xmlCellPr id="1" uniqueName="1">
      <xmlPr mapId="43" xpath="/ns1:Root/ns1:Prog/ns1:Achieved__P1_7" xmlDataType="double"/>
    </xmlCellPr>
  </singleXmlCell>
  <singleXmlCell id="723" r="I131" connectionId="0">
    <xmlCellPr id="1" uniqueName="1">
      <xmlPr mapId="43" xpath="/ns1:Root/ns1:Prog/ns1:Achieved__P2_7" xmlDataType="double"/>
    </xmlCellPr>
  </singleXmlCell>
  <singleXmlCell id="724" r="J131" connectionId="0">
    <xmlCellPr id="1" uniqueName="1">
      <xmlPr mapId="43" xpath="/ns1:Root/ns1:Prog/ns1:Achieved__P3_7" xmlDataType="double"/>
    </xmlCellPr>
  </singleXmlCell>
  <singleXmlCell id="725" r="K131" connectionId="0">
    <xmlCellPr id="1" uniqueName="1">
      <xmlPr mapId="43" xpath="/ns1:Root/ns1:Prog/ns1:Achieved__P4_7" xmlDataType="double"/>
    </xmlCellPr>
  </singleXmlCell>
  <singleXmlCell id="726" r="L131" connectionId="0">
    <xmlCellPr id="1" uniqueName="1">
      <xmlPr mapId="43" xpath="/ns1:Root/ns1:Prog/ns1:Achieved__P5_7" xmlDataType="string"/>
    </xmlCellPr>
  </singleXmlCell>
  <singleXmlCell id="727" r="M131" connectionId="0">
    <xmlCellPr id="1" uniqueName="1">
      <xmlPr mapId="43" xpath="/ns1:Root/ns1:Prog/ns1:Achieved__P6_7" xmlDataType="string"/>
    </xmlCellPr>
  </singleXmlCell>
  <singleXmlCell id="728" r="N131" connectionId="0">
    <xmlCellPr id="1" uniqueName="1">
      <xmlPr mapId="43" xpath="/ns1:Root/ns1:Prog/ns1:Achieved__P7_7" xmlDataType="string"/>
    </xmlCellPr>
  </singleXmlCell>
  <singleXmlCell id="729" r="O131" connectionId="0">
    <xmlCellPr id="1" uniqueName="1">
      <xmlPr mapId="43" xpath="/ns1:Root/ns1:Prog/ns1:Achieved__P8_7" xmlDataType="string"/>
    </xmlCellPr>
  </singleXmlCell>
  <singleXmlCell id="730" r="P131" connectionId="0">
    <xmlCellPr id="1" uniqueName="1">
      <xmlPr mapId="43" xpath="/ns1:Root/ns1:Prog/ns1:Achieved__P9_7" xmlDataType="string"/>
    </xmlCellPr>
  </singleXmlCell>
  <singleXmlCell id="731" r="Q131" connectionId="0">
    <xmlCellPr id="1" uniqueName="1">
      <xmlPr mapId="43" xpath="/ns1:Root/ns1:Prog/ns1:Achieved__P10_7" xmlDataType="string"/>
    </xmlCellPr>
  </singleXmlCell>
  <singleXmlCell id="732" r="R131" connectionId="0">
    <xmlCellPr id="1" uniqueName="1">
      <xmlPr mapId="43" xpath="/ns1:Root/ns1:Prog/ns1:Achieved__P11_7" xmlDataType="string"/>
    </xmlCellPr>
  </singleXmlCell>
  <singleXmlCell id="733" r="S131" connectionId="0">
    <xmlCellPr id="1" uniqueName="1">
      <xmlPr mapId="43" xpath="/ns1:Root/ns1:Prog/ns1:Achieved__P12_7" xmlDataType="string"/>
    </xmlCellPr>
  </singleXmlCell>
  <singleXmlCell id="734" r="H132" connectionId="0">
    <xmlCellPr id="1" uniqueName="1">
      <xmlPr mapId="43" xpath="/ns1:Root/ns1:Prog/ns1:Target_P1_8" xmlDataType="string"/>
    </xmlCellPr>
  </singleXmlCell>
  <singleXmlCell id="735" r="I132" connectionId="0">
    <xmlCellPr id="1" uniqueName="1">
      <xmlPr mapId="43" xpath="/ns1:Root/ns1:Prog/ns1:Target_P2_8" xmlDataType="double"/>
    </xmlCellPr>
  </singleXmlCell>
  <singleXmlCell id="736" r="J132" connectionId="0">
    <xmlCellPr id="1" uniqueName="1">
      <xmlPr mapId="43" xpath="/ns1:Root/ns1:Prog/ns1:Target_P3_8" xmlDataType="string"/>
    </xmlCellPr>
  </singleXmlCell>
  <singleXmlCell id="737" r="K132" connectionId="0">
    <xmlCellPr id="1" uniqueName="1">
      <xmlPr mapId="43" xpath="/ns1:Root/ns1:Prog/ns1:Target_P4_8" xmlDataType="double"/>
    </xmlCellPr>
  </singleXmlCell>
  <singleXmlCell id="738" r="L132" connectionId="0">
    <xmlCellPr id="1" uniqueName="1">
      <xmlPr mapId="43" xpath="/ns1:Root/ns1:Prog/ns1:Target_P5_8" xmlDataType="string"/>
    </xmlCellPr>
  </singleXmlCell>
  <singleXmlCell id="739" r="M132" connectionId="0">
    <xmlCellPr id="1" uniqueName="1">
      <xmlPr mapId="43" xpath="/ns1:Root/ns1:Prog/ns1:Target_P6_8" xmlDataType="double"/>
    </xmlCellPr>
  </singleXmlCell>
  <singleXmlCell id="740" r="N132" connectionId="0">
    <xmlCellPr id="1" uniqueName="1">
      <xmlPr mapId="43" xpath="/ns1:Root/ns1:Prog/ns1:Target_P7_8" xmlDataType="string"/>
    </xmlCellPr>
  </singleXmlCell>
  <singleXmlCell id="741" r="O132" connectionId="0">
    <xmlCellPr id="1" uniqueName="1">
      <xmlPr mapId="43" xpath="/ns1:Root/ns1:Prog/ns1:Target_P8_8" xmlDataType="double"/>
    </xmlCellPr>
  </singleXmlCell>
  <singleXmlCell id="742" r="P132" connectionId="0">
    <xmlCellPr id="1" uniqueName="1">
      <xmlPr mapId="43" xpath="/ns1:Root/ns1:Prog/ns1:Target_P9_8" xmlDataType="double"/>
    </xmlCellPr>
  </singleXmlCell>
  <singleXmlCell id="743" r="Q132" connectionId="0">
    <xmlCellPr id="1" uniqueName="1">
      <xmlPr mapId="43" xpath="/ns1:Root/ns1:Prog/ns1:Target_P10_8" xmlDataType="double"/>
    </xmlCellPr>
  </singleXmlCell>
  <singleXmlCell id="744" r="R132" connectionId="0">
    <xmlCellPr id="1" uniqueName="1">
      <xmlPr mapId="43" xpath="/ns1:Root/ns1:Prog/ns1:Target_P11_8" xmlDataType="double"/>
    </xmlCellPr>
  </singleXmlCell>
  <singleXmlCell id="745" r="S132" connectionId="0">
    <xmlCellPr id="1" uniqueName="1">
      <xmlPr mapId="43" xpath="/ns1:Root/ns1:Prog/ns1:Target_P12_8" xmlDataType="double"/>
    </xmlCellPr>
  </singleXmlCell>
  <singleXmlCell id="746" r="H133" connectionId="0">
    <xmlCellPr id="1" uniqueName="1">
      <xmlPr mapId="43" xpath="/ns1:Root/ns1:Prog/ns1:Achieved__P1_8" xmlDataType="string"/>
    </xmlCellPr>
  </singleXmlCell>
  <singleXmlCell id="747" r="I133" connectionId="0">
    <xmlCellPr id="1" uniqueName="1">
      <xmlPr mapId="43" xpath="/ns1:Root/ns1:Prog/ns1:Achieved__P2_8" xmlDataType="string"/>
    </xmlCellPr>
  </singleXmlCell>
  <singleXmlCell id="748" r="J133" connectionId="0">
    <xmlCellPr id="1" uniqueName="1">
      <xmlPr mapId="43" xpath="/ns1:Root/ns1:Prog/ns1:Achieved__P3_8" xmlDataType="string"/>
    </xmlCellPr>
  </singleXmlCell>
  <singleXmlCell id="749" r="K133" connectionId="0">
    <xmlCellPr id="1" uniqueName="1">
      <xmlPr mapId="43" xpath="/ns1:Root/ns1:Prog/ns1:Achieved__P4_8" xmlDataType="string"/>
    </xmlCellPr>
  </singleXmlCell>
  <singleXmlCell id="750" r="L133" connectionId="0">
    <xmlCellPr id="1" uniqueName="1">
      <xmlPr mapId="43" xpath="/ns1:Root/ns1:Prog/ns1:Achieved__P5_8" xmlDataType="string"/>
    </xmlCellPr>
  </singleXmlCell>
  <singleXmlCell id="751" r="M133" connectionId="0">
    <xmlCellPr id="1" uniqueName="1">
      <xmlPr mapId="43" xpath="/ns1:Root/ns1:Prog/ns1:Achieved__P6_8" xmlDataType="string"/>
    </xmlCellPr>
  </singleXmlCell>
  <singleXmlCell id="752" r="N133" connectionId="0">
    <xmlCellPr id="1" uniqueName="1">
      <xmlPr mapId="43" xpath="/ns1:Root/ns1:Prog/ns1:Achieved__P7_8" xmlDataType="string"/>
    </xmlCellPr>
  </singleXmlCell>
  <singleXmlCell id="753" r="O133" connectionId="0">
    <xmlCellPr id="1" uniqueName="1">
      <xmlPr mapId="43" xpath="/ns1:Root/ns1:Prog/ns1:Achieved__P8_8" xmlDataType="string"/>
    </xmlCellPr>
  </singleXmlCell>
  <singleXmlCell id="754" r="P133" connectionId="0">
    <xmlCellPr id="1" uniqueName="1">
      <xmlPr mapId="43" xpath="/ns1:Root/ns1:Prog/ns1:Achieved__P9_8" xmlDataType="string"/>
    </xmlCellPr>
  </singleXmlCell>
  <singleXmlCell id="755" r="Q133" connectionId="0">
    <xmlCellPr id="1" uniqueName="1">
      <xmlPr mapId="43" xpath="/ns1:Root/ns1:Prog/ns1:Achieved__P10_8" xmlDataType="string"/>
    </xmlCellPr>
  </singleXmlCell>
  <singleXmlCell id="756" r="R133" connectionId="0">
    <xmlCellPr id="1" uniqueName="1">
      <xmlPr mapId="43" xpath="/ns1:Root/ns1:Prog/ns1:Achieved__P11_8" xmlDataType="string"/>
    </xmlCellPr>
  </singleXmlCell>
  <singleXmlCell id="757" r="S133" connectionId="0">
    <xmlCellPr id="1" uniqueName="1">
      <xmlPr mapId="43" xpath="/ns1:Root/ns1:Prog/ns1:Achieved__P12_8" xmlDataType="string"/>
    </xmlCellPr>
  </singleXmlCell>
  <singleXmlCell id="758" r="H134" connectionId="0">
    <xmlCellPr id="1" uniqueName="1">
      <xmlPr mapId="43" xpath="/ns1:Root/ns1:Prog/ns1:Target_P1_9" xmlDataType="double"/>
    </xmlCellPr>
  </singleXmlCell>
  <singleXmlCell id="759" r="I134" connectionId="0">
    <xmlCellPr id="1" uniqueName="1">
      <xmlPr mapId="43" xpath="/ns1:Root/ns1:Prog/ns1:Target_P2_9" xmlDataType="double"/>
    </xmlCellPr>
  </singleXmlCell>
  <singleXmlCell id="760" r="J134" connectionId="0">
    <xmlCellPr id="1" uniqueName="1">
      <xmlPr mapId="43" xpath="/ns1:Root/ns1:Prog/ns1:Target_P3_9" xmlDataType="double"/>
    </xmlCellPr>
  </singleXmlCell>
  <singleXmlCell id="761" r="K134" connectionId="0">
    <xmlCellPr id="1" uniqueName="1">
      <xmlPr mapId="43" xpath="/ns1:Root/ns1:Prog/ns1:Target_P4_9" xmlDataType="double"/>
    </xmlCellPr>
  </singleXmlCell>
  <singleXmlCell id="762" r="L134" connectionId="0">
    <xmlCellPr id="1" uniqueName="1">
      <xmlPr mapId="43" xpath="/ns1:Root/ns1:Prog/ns1:Target_P5_9" xmlDataType="double"/>
    </xmlCellPr>
  </singleXmlCell>
  <singleXmlCell id="763" r="M134" connectionId="0">
    <xmlCellPr id="1" uniqueName="1">
      <xmlPr mapId="43" xpath="/ns1:Root/ns1:Prog/ns1:Target_P6_9" xmlDataType="double"/>
    </xmlCellPr>
  </singleXmlCell>
  <singleXmlCell id="764" r="N134" connectionId="0">
    <xmlCellPr id="1" uniqueName="1">
      <xmlPr mapId="43" xpath="/ns1:Root/ns1:Prog/ns1:Target_P7_9" xmlDataType="double"/>
    </xmlCellPr>
  </singleXmlCell>
  <singleXmlCell id="765" r="O134" connectionId="0">
    <xmlCellPr id="1" uniqueName="1">
      <xmlPr mapId="43" xpath="/ns1:Root/ns1:Prog/ns1:Target_P8_9" xmlDataType="double"/>
    </xmlCellPr>
  </singleXmlCell>
  <singleXmlCell id="766" r="P134" connectionId="0">
    <xmlCellPr id="1" uniqueName="1">
      <xmlPr mapId="43" xpath="/ns1:Root/ns1:Prog/ns1:Target_P9_9" xmlDataType="double"/>
    </xmlCellPr>
  </singleXmlCell>
  <singleXmlCell id="767" r="Q134" connectionId="0">
    <xmlCellPr id="1" uniqueName="1">
      <xmlPr mapId="43" xpath="/ns1:Root/ns1:Prog/ns1:Target_P10_9" xmlDataType="double"/>
    </xmlCellPr>
  </singleXmlCell>
  <singleXmlCell id="768" r="R134" connectionId="0">
    <xmlCellPr id="1" uniqueName="1">
      <xmlPr mapId="43" xpath="/ns1:Root/ns1:Prog/ns1:Target_P11_9" xmlDataType="double"/>
    </xmlCellPr>
  </singleXmlCell>
  <singleXmlCell id="769" r="S134" connectionId="0">
    <xmlCellPr id="1" uniqueName="1">
      <xmlPr mapId="43" xpath="/ns1:Root/ns1:Prog/ns1:Target_P12_9" xmlDataType="double"/>
    </xmlCellPr>
  </singleXmlCell>
  <singleXmlCell id="770" r="H135" connectionId="0">
    <xmlCellPr id="1" uniqueName="1">
      <xmlPr mapId="43" xpath="/ns1:Root/ns1:Prog/ns1:Achieved__P1_9" xmlDataType="string"/>
    </xmlCellPr>
  </singleXmlCell>
  <singleXmlCell id="771" r="I135" connectionId="0">
    <xmlCellPr id="1" uniqueName="1">
      <xmlPr mapId="43" xpath="/ns1:Root/ns1:Prog/ns1:Achieved__P2_9" xmlDataType="double"/>
    </xmlCellPr>
  </singleXmlCell>
  <singleXmlCell id="772" r="J135" connectionId="0">
    <xmlCellPr id="1" uniqueName="1">
      <xmlPr mapId="43" xpath="/ns1:Root/ns1:Prog/ns1:Achieved__P3_9" xmlDataType="string"/>
    </xmlCellPr>
  </singleXmlCell>
  <singleXmlCell id="773" r="K135" connectionId="0">
    <xmlCellPr id="1" uniqueName="1">
      <xmlPr mapId="43" xpath="/ns1:Root/ns1:Prog/ns1:Achieved__P4_9" xmlDataType="double"/>
    </xmlCellPr>
  </singleXmlCell>
  <singleXmlCell id="774" r="L135" connectionId="0">
    <xmlCellPr id="1" uniqueName="1">
      <xmlPr mapId="43" xpath="/ns1:Root/ns1:Prog/ns1:Achieved__P5_9" xmlDataType="string"/>
    </xmlCellPr>
  </singleXmlCell>
  <singleXmlCell id="775" r="M135" connectionId="0">
    <xmlCellPr id="1" uniqueName="1">
      <xmlPr mapId="43" xpath="/ns1:Root/ns1:Prog/ns1:Achieved__P6_9" xmlDataType="string"/>
    </xmlCellPr>
  </singleXmlCell>
  <singleXmlCell id="776" r="N135" connectionId="0">
    <xmlCellPr id="1" uniqueName="1">
      <xmlPr mapId="43" xpath="/ns1:Root/ns1:Prog/ns1:Achieved__P7_9" xmlDataType="string"/>
    </xmlCellPr>
  </singleXmlCell>
  <singleXmlCell id="777" r="O135" connectionId="0">
    <xmlCellPr id="1" uniqueName="1">
      <xmlPr mapId="43" xpath="/ns1:Root/ns1:Prog/ns1:Achieved__P8_9" xmlDataType="string"/>
    </xmlCellPr>
  </singleXmlCell>
  <singleXmlCell id="778" r="P135" connectionId="0">
    <xmlCellPr id="1" uniqueName="1">
      <xmlPr mapId="43" xpath="/ns1:Root/ns1:Prog/ns1:Achieved__P9_9" xmlDataType="string"/>
    </xmlCellPr>
  </singleXmlCell>
  <singleXmlCell id="779" r="Q135" connectionId="0">
    <xmlCellPr id="1" uniqueName="1">
      <xmlPr mapId="43" xpath="/ns1:Root/ns1:Prog/ns1:Achieved__P10_9" xmlDataType="string"/>
    </xmlCellPr>
  </singleXmlCell>
  <singleXmlCell id="780" r="R135" connectionId="0">
    <xmlCellPr id="1" uniqueName="1">
      <xmlPr mapId="43" xpath="/ns1:Root/ns1:Prog/ns1:Achieved__P11_9" xmlDataType="string"/>
    </xmlCellPr>
  </singleXmlCell>
  <singleXmlCell id="781" r="S135" connectionId="0">
    <xmlCellPr id="1" uniqueName="1">
      <xmlPr mapId="43" xpath="/ns1:Root/ns1:Prog/ns1:Achieved__P12_9" xmlDataType="string"/>
    </xmlCellPr>
  </singleXmlCell>
  <singleXmlCell id="782" r="H136" connectionId="0">
    <xmlCellPr id="1" uniqueName="1">
      <xmlPr mapId="43" xpath="/ns1:Root/ns1:Prog/ns1:Target_P1" xmlDataType="string"/>
    </xmlCellPr>
  </singleXmlCell>
  <singleXmlCell id="783" r="I136" connectionId="0">
    <xmlCellPr id="1" uniqueName="1">
      <xmlPr mapId="43" xpath="/ns1:Root/ns1:Prog/ns1:Target_P2" xmlDataType="string"/>
    </xmlCellPr>
  </singleXmlCell>
  <singleXmlCell id="784" r="J136" connectionId="0">
    <xmlCellPr id="1" uniqueName="1">
      <xmlPr mapId="43" xpath="/ns1:Root/ns1:Prog/ns1:Target_P3" xmlDataType="string"/>
    </xmlCellPr>
  </singleXmlCell>
  <singleXmlCell id="785" r="K136" connectionId="0">
    <xmlCellPr id="1" uniqueName="1">
      <xmlPr mapId="43" xpath="/ns1:Root/ns1:Prog/ns1:Target_P4" xmlDataType="double"/>
    </xmlCellPr>
  </singleXmlCell>
  <singleXmlCell id="786" r="L136" connectionId="0">
    <xmlCellPr id="1" uniqueName="1">
      <xmlPr mapId="43" xpath="/ns1:Root/ns1:Prog/ns1:Target_P5" xmlDataType="string"/>
    </xmlCellPr>
  </singleXmlCell>
  <singleXmlCell id="787" r="M136" connectionId="0">
    <xmlCellPr id="1" uniqueName="1">
      <xmlPr mapId="43" xpath="/ns1:Root/ns1:Prog/ns1:Target_P6" xmlDataType="string"/>
    </xmlCellPr>
  </singleXmlCell>
  <singleXmlCell id="788" r="N136" connectionId="0">
    <xmlCellPr id="1" uniqueName="1">
      <xmlPr mapId="43" xpath="/ns1:Root/ns1:Prog/ns1:Target_P7" xmlDataType="string"/>
    </xmlCellPr>
  </singleXmlCell>
  <singleXmlCell id="789" r="O136" connectionId="0">
    <xmlCellPr id="1" uniqueName="1">
      <xmlPr mapId="43" xpath="/ns1:Root/ns1:Prog/ns1:Target_P8" xmlDataType="string"/>
    </xmlCellPr>
  </singleXmlCell>
  <singleXmlCell id="790" r="P136" connectionId="0">
    <xmlCellPr id="1" uniqueName="1">
      <xmlPr mapId="43" xpath="/ns1:Root/ns1:Prog/ns1:Target_P9" xmlDataType="string"/>
    </xmlCellPr>
  </singleXmlCell>
  <singleXmlCell id="791" r="Q136" connectionId="0">
    <xmlCellPr id="1" uniqueName="1">
      <xmlPr mapId="43" xpath="/ns1:Root/ns1:Prog/ns1:Target_P10" xmlDataType="string"/>
    </xmlCellPr>
  </singleXmlCell>
  <singleXmlCell id="792" r="R136" connectionId="0">
    <xmlCellPr id="1" uniqueName="1">
      <xmlPr mapId="43" xpath="/ns1:Root/ns1:Prog/ns1:Target_P11" xmlDataType="string"/>
    </xmlCellPr>
  </singleXmlCell>
  <singleXmlCell id="793" r="S136" connectionId="0">
    <xmlCellPr id="1" uniqueName="1">
      <xmlPr mapId="43" xpath="/ns1:Root/ns1:Prog/ns1:Target_P12" xmlDataType="string"/>
    </xmlCellPr>
  </singleXmlCell>
  <singleXmlCell id="794" r="H137" connectionId="0">
    <xmlCellPr id="1" uniqueName="1">
      <xmlPr mapId="43" xpath="/ns1:Root/ns1:Prog/ns1:Achieved__P1" xmlDataType="string"/>
    </xmlCellPr>
  </singleXmlCell>
  <singleXmlCell id="795" r="I137" connectionId="0">
    <xmlCellPr id="1" uniqueName="1">
      <xmlPr mapId="43" xpath="/ns1:Root/ns1:Prog/ns1:Achieved__P2" xmlDataType="string"/>
    </xmlCellPr>
  </singleXmlCell>
  <singleXmlCell id="796" r="J137" connectionId="0">
    <xmlCellPr id="1" uniqueName="1">
      <xmlPr mapId="43" xpath="/ns1:Root/ns1:Prog/ns1:Achieved__P3" xmlDataType="string"/>
    </xmlCellPr>
  </singleXmlCell>
  <singleXmlCell id="797" r="K137" connectionId="0">
    <xmlCellPr id="1" uniqueName="1">
      <xmlPr mapId="43" xpath="/ns1:Root/ns1:Prog/ns1:Achieved__P4" xmlDataType="string"/>
    </xmlCellPr>
  </singleXmlCell>
  <singleXmlCell id="798" r="L137" connectionId="0">
    <xmlCellPr id="1" uniqueName="1">
      <xmlPr mapId="43" xpath="/ns1:Root/ns1:Prog/ns1:Achieved__P5" xmlDataType="string"/>
    </xmlCellPr>
  </singleXmlCell>
  <singleXmlCell id="799" r="M137" connectionId="0">
    <xmlCellPr id="1" uniqueName="1">
      <xmlPr mapId="43" xpath="/ns1:Root/ns1:Prog/ns1:Achieved__P6" xmlDataType="string"/>
    </xmlCellPr>
  </singleXmlCell>
  <singleXmlCell id="800" r="N137" connectionId="0">
    <xmlCellPr id="1" uniqueName="1">
      <xmlPr mapId="43" xpath="/ns1:Root/ns1:Prog/ns1:Achieved__P7" xmlDataType="string"/>
    </xmlCellPr>
  </singleXmlCell>
  <singleXmlCell id="801" r="O137" connectionId="0">
    <xmlCellPr id="1" uniqueName="1">
      <xmlPr mapId="43" xpath="/ns1:Root/ns1:Prog/ns1:Achieved__P8" xmlDataType="string"/>
    </xmlCellPr>
  </singleXmlCell>
  <singleXmlCell id="802" r="P137" connectionId="0">
    <xmlCellPr id="1" uniqueName="1">
      <xmlPr mapId="43" xpath="/ns1:Root/ns1:Prog/ns1:Achieved__P9" xmlDataType="string"/>
    </xmlCellPr>
  </singleXmlCell>
  <singleXmlCell id="803" r="Q137" connectionId="0">
    <xmlCellPr id="1" uniqueName="1">
      <xmlPr mapId="43" xpath="/ns1:Root/ns1:Prog/ns1:Achieved__P10" xmlDataType="string"/>
    </xmlCellPr>
  </singleXmlCell>
  <singleXmlCell id="804" r="R137" connectionId="0">
    <xmlCellPr id="1" uniqueName="1">
      <xmlPr mapId="43" xpath="/ns1:Root/ns1:Prog/ns1:Achieved__P11" xmlDataType="string"/>
    </xmlCellPr>
  </singleXmlCell>
  <singleXmlCell id="805" r="S137" connectionId="0">
    <xmlCellPr id="1" uniqueName="1">
      <xmlPr mapId="43" xpath="/ns1:Root/ns1:Prog/ns1:Achieved__P12" xmlDataType="string"/>
    </xmlCellPr>
  </singleXmlCell>
  <singleXmlCell id="806" r="K120" connectionId="0">
    <xmlCellPr id="1" uniqueName="1">
      <xmlPr mapId="43" xpath="/ns1:Root/ns1:Prog/ns1:Target_P4_2" xmlDataType="double"/>
    </xmlCellPr>
  </singleXmlCell>
  <singleXmlCell id="807" r="B118" connectionId="0">
    <xmlCellPr id="1" uniqueName="1">
      <xmlPr mapId="43" xpath="/ns1:Root/ns1:P1" xmlDataType="string"/>
    </xmlCellPr>
  </singleXmlCell>
  <singleXmlCell id="808" r="E118" connectionId="0">
    <xmlCellPr id="1" uniqueName="1">
      <xmlPr mapId="43" xpath="/ns1:Root/ns1:P1_Code" xmlDataType="double"/>
    </xmlCellPr>
  </singleXmlCell>
  <singleXmlCell id="809" r="F118" connectionId="0">
    <xmlCellPr id="1" uniqueName="1">
      <xmlPr mapId="43" xpath="/ns1:Root/ns1:P1_Tied" xmlDataType="string"/>
    </xmlCellPr>
  </singleXmlCell>
  <singleXmlCell id="810" r="B120" connectionId="0">
    <xmlCellPr id="1" uniqueName="1">
      <xmlPr mapId="43" xpath="/ns1:Root/ns1:P2" xmlDataType="string"/>
    </xmlCellPr>
  </singleXmlCell>
  <singleXmlCell id="811" r="E120" connectionId="0">
    <xmlCellPr id="1" uniqueName="1">
      <xmlPr mapId="43" xpath="/ns1:Root/ns1:P2_Code" xmlDataType="double"/>
    </xmlCellPr>
  </singleXmlCell>
  <singleXmlCell id="812" r="F120" connectionId="0">
    <xmlCellPr id="1" uniqueName="1">
      <xmlPr mapId="43" xpath="/ns1:Root/ns1:P2_Tied" xmlDataType="string"/>
    </xmlCellPr>
  </singleXmlCell>
  <singleXmlCell id="813" r="B122" connectionId="0">
    <xmlCellPr id="1" uniqueName="1">
      <xmlPr mapId="43" xpath="/ns1:Root/ns1:P3" xmlDataType="string"/>
    </xmlCellPr>
  </singleXmlCell>
  <singleXmlCell id="814" r="E122" connectionId="0">
    <xmlCellPr id="1" uniqueName="1">
      <xmlPr mapId="43" xpath="/ns1:Root/ns1:P3_Code" xmlDataType="double"/>
    </xmlCellPr>
  </singleXmlCell>
  <singleXmlCell id="815" r="F122" connectionId="0">
    <xmlCellPr id="1" uniqueName="1">
      <xmlPr mapId="43" xpath="/ns1:Root/ns1:P3_Tied" xmlDataType="string"/>
    </xmlCellPr>
  </singleXmlCell>
  <singleXmlCell id="816" r="B124" connectionId="0">
    <xmlCellPr id="1" uniqueName="1">
      <xmlPr mapId="43" xpath="/ns1:Root/ns1:P4" xmlDataType="string"/>
    </xmlCellPr>
  </singleXmlCell>
  <singleXmlCell id="817" r="E124" connectionId="0">
    <xmlCellPr id="1" uniqueName="1">
      <xmlPr mapId="43" xpath="/ns1:Root/ns1:P4_Code" xmlDataType="double"/>
    </xmlCellPr>
  </singleXmlCell>
  <singleXmlCell id="818" r="F124" connectionId="0">
    <xmlCellPr id="1" uniqueName="1">
      <xmlPr mapId="43" xpath="/ns1:Root/ns1:P4_Tied" xmlDataType="string"/>
    </xmlCellPr>
  </singleXmlCell>
  <singleXmlCell id="819" r="B126" connectionId="0">
    <xmlCellPr id="1" uniqueName="1">
      <xmlPr mapId="43" xpath="/ns1:Root/ns1:P5" xmlDataType="string"/>
    </xmlCellPr>
  </singleXmlCell>
  <singleXmlCell id="820" r="E126" connectionId="0">
    <xmlCellPr id="1" uniqueName="1">
      <xmlPr mapId="43" xpath="/ns1:Root/ns1:P5_Code" xmlDataType="double"/>
    </xmlCellPr>
  </singleXmlCell>
  <singleXmlCell id="821" r="F126" connectionId="0">
    <xmlCellPr id="1" uniqueName="1">
      <xmlPr mapId="43" xpath="/ns1:Root/ns1:P5_Tied" xmlDataType="string"/>
    </xmlCellPr>
  </singleXmlCell>
  <singleXmlCell id="822" r="B128" connectionId="0">
    <xmlCellPr id="1" uniqueName="1">
      <xmlPr mapId="43" xpath="/ns1:Root/ns1:P6" xmlDataType="string"/>
    </xmlCellPr>
  </singleXmlCell>
  <singleXmlCell id="823" r="E128" connectionId="0">
    <xmlCellPr id="1" uniqueName="1">
      <xmlPr mapId="43" xpath="/ns1:Root/ns1:P6_Code" xmlDataType="double"/>
    </xmlCellPr>
  </singleXmlCell>
  <singleXmlCell id="824" r="F128" connectionId="0">
    <xmlCellPr id="1" uniqueName="1">
      <xmlPr mapId="43" xpath="/ns1:Root/ns1:P6_Tied" xmlDataType="string"/>
    </xmlCellPr>
  </singleXmlCell>
  <singleXmlCell id="825" r="B130" connectionId="0">
    <xmlCellPr id="1" uniqueName="1">
      <xmlPr mapId="43" xpath="/ns1:Root/ns1:P7" xmlDataType="string"/>
    </xmlCellPr>
  </singleXmlCell>
  <singleXmlCell id="826" r="E130" connectionId="0">
    <xmlCellPr id="1" uniqueName="1">
      <xmlPr mapId="43" xpath="/ns1:Root/ns1:P7_Code" xmlDataType="double"/>
    </xmlCellPr>
  </singleXmlCell>
  <singleXmlCell id="827" r="F130" connectionId="0">
    <xmlCellPr id="1" uniqueName="1">
      <xmlPr mapId="43" xpath="/ns1:Root/ns1:P7_Tied" xmlDataType="string"/>
    </xmlCellPr>
  </singleXmlCell>
  <singleXmlCell id="828" r="B132" connectionId="0">
    <xmlCellPr id="1" uniqueName="1">
      <xmlPr mapId="43" xpath="/ns1:Root/ns1:P8" xmlDataType="string"/>
    </xmlCellPr>
  </singleXmlCell>
  <singleXmlCell id="829" r="E132" connectionId="0">
    <xmlCellPr id="1" uniqueName="1">
      <xmlPr mapId="43" xpath="/ns1:Root/ns1:P8_Code" xmlDataType="double"/>
    </xmlCellPr>
  </singleXmlCell>
  <singleXmlCell id="830" r="F132" connectionId="0">
    <xmlCellPr id="1" uniqueName="1">
      <xmlPr mapId="43" xpath="/ns1:Root/ns1:P8_Tied" xmlDataType="string"/>
    </xmlCellPr>
  </singleXmlCell>
  <singleXmlCell id="831" r="B134" connectionId="0">
    <xmlCellPr id="1" uniqueName="1">
      <xmlPr mapId="43" xpath="/ns1:Root/ns1:P9" xmlDataType="string"/>
    </xmlCellPr>
  </singleXmlCell>
  <singleXmlCell id="832" r="E134" connectionId="0">
    <xmlCellPr id="1" uniqueName="1">
      <xmlPr mapId="43" xpath="/ns1:Root/ns1:P9_Code" xmlDataType="double"/>
    </xmlCellPr>
  </singleXmlCell>
  <singleXmlCell id="833" r="F134" connectionId="0">
    <xmlCellPr id="1" uniqueName="1">
      <xmlPr mapId="43" xpath="/ns1:Root/ns1:P9_Tied" xmlDataType="double"/>
    </xmlCellPr>
  </singleXmlCell>
  <singleXmlCell id="834" r="B136" connectionId="0">
    <xmlCellPr id="1" uniqueName="1">
      <xmlPr mapId="43" xpath="/ns1:Root/ns1:P10" xmlDataType="string"/>
    </xmlCellPr>
  </singleXmlCell>
  <singleXmlCell id="835" r="E136" connectionId="0">
    <xmlCellPr id="1" uniqueName="1">
      <xmlPr mapId="43" xpath="/ns1:Root/ns1:P10_Code" xmlDataType="double"/>
    </xmlCellPr>
  </singleXmlCell>
  <singleXmlCell id="836" r="F136" connectionId="0">
    <xmlCellPr id="1" uniqueName="1">
      <xmlPr mapId="43" xpath="/ns1:Root/ns1:P10_Tied" xmlDataType="string"/>
    </xmlCellPr>
  </singleXmlCell>
  <singleXmlCell id="837" r="D26" connectionId="0">
    <xmlCellPr id="1" uniqueName="1">
      <xmlPr mapId="43" xpath="/ns1:Root/ns1:Currency"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tableSingleCells" Target="../tables/tableSingleCell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indexed="51"/>
  </sheetPr>
  <dimension ref="B1:O22"/>
  <sheetViews>
    <sheetView showGridLines="0" showRowColHeaders="0" zoomScale="120" zoomScaleNormal="100" workbookViewId="0">
      <selection activeCell="B2" sqref="B2:L2"/>
    </sheetView>
  </sheetViews>
  <sheetFormatPr defaultColWidth="11" defaultRowHeight="15"/>
  <cols>
    <col min="1" max="1" width="1.140625" customWidth="1"/>
    <col min="2" max="10" width="11.42578125" customWidth="1"/>
    <col min="11" max="11" width="1.7109375" customWidth="1"/>
  </cols>
  <sheetData>
    <row r="1" spans="2:15" ht="25.5" customHeight="1"/>
    <row r="2" spans="2:15" ht="36">
      <c r="B2" s="512" t="str">
        <f>+'Detalii despre Grant'!B3:J3</f>
        <v>Dashboard:  Moldova - HIV / AIDS</v>
      </c>
      <c r="C2" s="512"/>
      <c r="D2" s="512"/>
      <c r="E2" s="512"/>
      <c r="F2" s="512"/>
      <c r="G2" s="512"/>
      <c r="H2" s="512"/>
      <c r="I2" s="512"/>
      <c r="J2" s="512"/>
      <c r="K2" s="512"/>
      <c r="L2" s="512"/>
      <c r="M2" s="1"/>
      <c r="N2" s="1"/>
      <c r="O2" s="1"/>
    </row>
    <row r="4" spans="2:15" ht="21">
      <c r="B4" s="513" t="str">
        <f>+IF('Introducerea datelor'!G6="Please Select", "",'Introducerea datelor'!G6) &amp;"  "&amp;+IF('Introducerea datelor'!G8="Please Select", "", 'Introducerea datelor'!G8&amp;",  ")&amp;+IF('Introducerea datelor'!I8="Please Select","",'Introducerea datelor'!I8)</f>
        <v>HIV / AIDS  Faza 1</v>
      </c>
      <c r="C4" s="513"/>
      <c r="D4" s="513"/>
      <c r="E4" s="514"/>
      <c r="F4" s="232"/>
      <c r="G4" s="232"/>
      <c r="H4" s="347" t="str">
        <f>+'Introducerea datelor'!B6&amp;" "&amp;+'Introducerea datelor'!C6</f>
        <v>No. Grantului : MOL-H-PCIMU</v>
      </c>
      <c r="I4" s="347"/>
      <c r="J4" s="231"/>
      <c r="K4" s="232"/>
      <c r="L4" s="232"/>
    </row>
    <row r="22" spans="2:12" ht="26.25">
      <c r="B22" s="515" t="s">
        <v>331</v>
      </c>
      <c r="C22" s="516"/>
      <c r="D22" s="516"/>
      <c r="E22" s="516"/>
      <c r="F22" s="516"/>
      <c r="G22" s="516"/>
      <c r="H22" s="516"/>
      <c r="I22" s="516"/>
      <c r="J22" s="516"/>
      <c r="K22" s="516"/>
      <c r="L22" s="516"/>
    </row>
  </sheetData>
  <sheetProtection password="CFC9" sheet="1"/>
  <mergeCells count="3">
    <mergeCell ref="B2:L2"/>
    <mergeCell ref="B4:E4"/>
    <mergeCell ref="B22:L22"/>
  </mergeCells>
  <phoneticPr fontId="30" type="noConversion"/>
  <pageMargins left="0.70866141732283472" right="0.70866141732283472" top="0.74803149606299213" bottom="0.74803149606299213" header="0.31496062992125984" footer="0.31496062992125984"/>
  <pageSetup paperSize="9" orientation="landscape" r:id="rId1"/>
  <headerFooter>
    <oddFooter>&amp;L&amp;F&amp;C&amp;A&amp;R&amp;D</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B2:O144"/>
  <sheetViews>
    <sheetView showGridLines="0" topLeftCell="C1" zoomScale="80" zoomScaleNormal="80" workbookViewId="0">
      <selection activeCell="G24" sqref="G24"/>
    </sheetView>
  </sheetViews>
  <sheetFormatPr defaultColWidth="11" defaultRowHeight="15"/>
  <cols>
    <col min="1" max="1" width="11.42578125" customWidth="1"/>
    <col min="2" max="2" width="16.140625" customWidth="1"/>
    <col min="3" max="3" width="14.7109375" customWidth="1"/>
    <col min="4" max="4" width="15.5703125" customWidth="1"/>
    <col min="5" max="6" width="11.42578125" customWidth="1"/>
    <col min="7" max="7" width="14.42578125" customWidth="1"/>
    <col min="8" max="8" width="35.5703125" customWidth="1"/>
    <col min="9" max="9" width="45.7109375" customWidth="1"/>
    <col min="10" max="10" width="33.5703125" customWidth="1"/>
    <col min="11" max="12" width="11.42578125" customWidth="1"/>
    <col min="13" max="13" width="28.5703125" customWidth="1"/>
    <col min="14" max="14" width="46.42578125" customWidth="1"/>
  </cols>
  <sheetData>
    <row r="2" spans="2:15" ht="25.5" customHeight="1"/>
    <row r="3" spans="2:15" ht="36">
      <c r="B3" s="927" t="str">
        <f>'Detalii despre Grant'!B3:J3</f>
        <v>Dashboard:  Moldova - HIV / AIDS</v>
      </c>
      <c r="C3" s="927"/>
      <c r="D3" s="927"/>
      <c r="E3" s="927"/>
      <c r="F3" s="927"/>
      <c r="G3" s="927"/>
      <c r="H3" s="927"/>
      <c r="I3" s="1"/>
    </row>
    <row r="6" spans="2:15" ht="18.75">
      <c r="B6" s="914" t="s">
        <v>287</v>
      </c>
      <c r="C6" s="914"/>
      <c r="D6" s="914"/>
      <c r="E6" s="914"/>
      <c r="F6" s="914"/>
      <c r="G6" s="914"/>
      <c r="H6" s="914"/>
    </row>
    <row r="8" spans="2:15" ht="18.75">
      <c r="B8" s="62" t="s">
        <v>26</v>
      </c>
      <c r="C8" s="62" t="s">
        <v>29</v>
      </c>
      <c r="D8" s="62" t="s">
        <v>30</v>
      </c>
      <c r="E8" s="62" t="s">
        <v>35</v>
      </c>
      <c r="F8" s="62" t="s">
        <v>264</v>
      </c>
      <c r="G8" s="62" t="s">
        <v>246</v>
      </c>
      <c r="H8" s="62" t="s">
        <v>268</v>
      </c>
      <c r="I8" s="63" t="s">
        <v>73</v>
      </c>
      <c r="J8" s="63" t="s">
        <v>111</v>
      </c>
      <c r="M8" s="19"/>
      <c r="N8" s="19"/>
      <c r="O8" s="19"/>
    </row>
    <row r="9" spans="2:15">
      <c r="B9" s="86" t="s">
        <v>321</v>
      </c>
      <c r="C9" s="86" t="s">
        <v>321</v>
      </c>
      <c r="D9" s="86" t="s">
        <v>321</v>
      </c>
      <c r="E9" s="86" t="s">
        <v>321</v>
      </c>
      <c r="F9" s="86" t="s">
        <v>321</v>
      </c>
      <c r="G9" s="86" t="s">
        <v>321</v>
      </c>
      <c r="H9" s="86" t="s">
        <v>321</v>
      </c>
      <c r="I9" s="422" t="s">
        <v>321</v>
      </c>
      <c r="J9" s="86" t="s">
        <v>321</v>
      </c>
      <c r="M9" s="19"/>
      <c r="N9" s="19"/>
      <c r="O9" s="19"/>
    </row>
    <row r="10" spans="2:15">
      <c r="B10" s="57" t="s">
        <v>21</v>
      </c>
      <c r="C10" s="57" t="s">
        <v>12</v>
      </c>
      <c r="D10" s="57" t="s">
        <v>10</v>
      </c>
      <c r="E10" s="57" t="s">
        <v>11</v>
      </c>
      <c r="F10" s="57" t="s">
        <v>91</v>
      </c>
      <c r="G10" s="431" t="s">
        <v>37</v>
      </c>
      <c r="H10" s="60" t="s">
        <v>42</v>
      </c>
      <c r="I10" s="27" t="s">
        <v>272</v>
      </c>
      <c r="J10" s="86" t="s">
        <v>112</v>
      </c>
      <c r="M10" s="19"/>
      <c r="N10" s="19"/>
      <c r="O10" s="19"/>
    </row>
    <row r="11" spans="2:15">
      <c r="B11" s="57" t="s">
        <v>27</v>
      </c>
      <c r="C11" s="57" t="s">
        <v>7</v>
      </c>
      <c r="D11" s="57" t="s">
        <v>13</v>
      </c>
      <c r="E11" s="57" t="s">
        <v>9</v>
      </c>
      <c r="F11" s="57" t="s">
        <v>92</v>
      </c>
      <c r="G11" s="431" t="s">
        <v>38</v>
      </c>
      <c r="H11" s="60" t="s">
        <v>43</v>
      </c>
      <c r="I11" s="27" t="s">
        <v>273</v>
      </c>
      <c r="J11" s="86" t="s">
        <v>113</v>
      </c>
      <c r="M11" s="19"/>
      <c r="N11" s="19"/>
      <c r="O11" s="19"/>
    </row>
    <row r="12" spans="2:15">
      <c r="B12" s="57" t="s">
        <v>28</v>
      </c>
      <c r="D12" s="57" t="s">
        <v>16</v>
      </c>
      <c r="E12" s="57" t="s">
        <v>17</v>
      </c>
      <c r="F12" s="57" t="s">
        <v>93</v>
      </c>
      <c r="G12" s="431" t="s">
        <v>39</v>
      </c>
      <c r="H12" s="60" t="s">
        <v>44</v>
      </c>
      <c r="I12" s="27" t="s">
        <v>274</v>
      </c>
      <c r="J12" s="86" t="s">
        <v>114</v>
      </c>
      <c r="M12" s="198"/>
      <c r="N12" s="19"/>
      <c r="O12" s="19"/>
    </row>
    <row r="13" spans="2:15">
      <c r="B13" s="57" t="s">
        <v>69</v>
      </c>
      <c r="D13" s="57" t="s">
        <v>18</v>
      </c>
      <c r="E13" s="58"/>
      <c r="F13" s="57" t="s">
        <v>94</v>
      </c>
      <c r="G13" s="431" t="s">
        <v>40</v>
      </c>
      <c r="H13" s="60" t="s">
        <v>45</v>
      </c>
      <c r="I13" s="27" t="s">
        <v>275</v>
      </c>
      <c r="J13" s="86" t="s">
        <v>115</v>
      </c>
      <c r="M13" s="198"/>
      <c r="N13" s="19"/>
      <c r="O13" s="19"/>
    </row>
    <row r="14" spans="2:15">
      <c r="B14" s="57" t="s">
        <v>70</v>
      </c>
      <c r="D14" s="57" t="s">
        <v>31</v>
      </c>
      <c r="F14" s="57" t="s">
        <v>102</v>
      </c>
      <c r="G14" s="431" t="s">
        <v>41</v>
      </c>
      <c r="H14" s="60" t="s">
        <v>46</v>
      </c>
      <c r="I14" s="27" t="s">
        <v>249</v>
      </c>
      <c r="J14" s="86" t="s">
        <v>116</v>
      </c>
      <c r="M14" s="198"/>
      <c r="N14" s="19"/>
      <c r="O14" s="19"/>
    </row>
    <row r="15" spans="2:15">
      <c r="D15" s="57" t="s">
        <v>32</v>
      </c>
      <c r="F15" s="57" t="s">
        <v>103</v>
      </c>
      <c r="H15" s="60" t="s">
        <v>47</v>
      </c>
      <c r="I15" s="27" t="s">
        <v>58</v>
      </c>
      <c r="J15" s="86" t="s">
        <v>117</v>
      </c>
      <c r="M15" s="198"/>
      <c r="N15" s="19"/>
      <c r="O15" s="19"/>
    </row>
    <row r="16" spans="2:15">
      <c r="D16" s="57" t="s">
        <v>33</v>
      </c>
      <c r="F16" s="57" t="s">
        <v>104</v>
      </c>
      <c r="H16" s="60" t="s">
        <v>48</v>
      </c>
      <c r="I16" s="27" t="s">
        <v>59</v>
      </c>
      <c r="J16" s="86" t="s">
        <v>118</v>
      </c>
      <c r="M16" s="198"/>
      <c r="N16" s="19"/>
      <c r="O16" s="19"/>
    </row>
    <row r="17" spans="4:15">
      <c r="D17" s="57" t="s">
        <v>34</v>
      </c>
      <c r="F17" s="57" t="s">
        <v>105</v>
      </c>
      <c r="H17" s="60" t="s">
        <v>49</v>
      </c>
      <c r="I17" s="27" t="s">
        <v>60</v>
      </c>
      <c r="J17" s="86" t="s">
        <v>119</v>
      </c>
      <c r="M17" s="198"/>
      <c r="N17" s="19"/>
      <c r="O17" s="19"/>
    </row>
    <row r="18" spans="4:15">
      <c r="D18" s="57" t="s">
        <v>8</v>
      </c>
      <c r="F18" s="57" t="s">
        <v>106</v>
      </c>
      <c r="H18" s="60" t="s">
        <v>50</v>
      </c>
      <c r="I18" s="27" t="s">
        <v>61</v>
      </c>
      <c r="J18" s="86" t="s">
        <v>120</v>
      </c>
      <c r="M18" s="198"/>
      <c r="N18" s="19"/>
      <c r="O18" s="19"/>
    </row>
    <row r="19" spans="4:15">
      <c r="D19" s="430" t="s">
        <v>318</v>
      </c>
      <c r="F19" s="57" t="s">
        <v>107</v>
      </c>
      <c r="H19" s="60" t="s">
        <v>51</v>
      </c>
      <c r="I19" s="27" t="s">
        <v>62</v>
      </c>
      <c r="J19" s="86" t="s">
        <v>121</v>
      </c>
      <c r="M19" s="198"/>
      <c r="N19" s="19"/>
      <c r="O19" s="19"/>
    </row>
    <row r="20" spans="4:15">
      <c r="D20" s="59"/>
      <c r="F20" s="57" t="s">
        <v>108</v>
      </c>
      <c r="H20" s="60" t="s">
        <v>244</v>
      </c>
      <c r="I20" s="27" t="s">
        <v>63</v>
      </c>
      <c r="J20" s="86" t="s">
        <v>122</v>
      </c>
      <c r="M20" s="19"/>
      <c r="N20" s="19"/>
      <c r="O20" s="19"/>
    </row>
    <row r="21" spans="4:15">
      <c r="D21" s="61"/>
      <c r="F21" s="57" t="s">
        <v>265</v>
      </c>
      <c r="H21" s="61"/>
      <c r="I21" s="27" t="s">
        <v>65</v>
      </c>
      <c r="J21" s="86" t="s">
        <v>123</v>
      </c>
      <c r="M21" s="19"/>
      <c r="N21" s="19"/>
      <c r="O21" s="19"/>
    </row>
    <row r="22" spans="4:15">
      <c r="H22" s="61"/>
      <c r="I22" s="27" t="s">
        <v>66</v>
      </c>
      <c r="J22" s="86" t="s">
        <v>124</v>
      </c>
      <c r="M22" s="19"/>
      <c r="N22" s="19"/>
      <c r="O22" s="19"/>
    </row>
    <row r="23" spans="4:15">
      <c r="I23" s="27" t="s">
        <v>64</v>
      </c>
      <c r="J23" s="86" t="s">
        <v>125</v>
      </c>
      <c r="M23" s="19"/>
      <c r="N23" s="19"/>
      <c r="O23" s="19"/>
    </row>
    <row r="24" spans="4:15">
      <c r="I24" s="27" t="s">
        <v>281</v>
      </c>
      <c r="J24" s="86" t="s">
        <v>126</v>
      </c>
      <c r="M24" s="19"/>
      <c r="N24" s="19"/>
      <c r="O24" s="19"/>
    </row>
    <row r="25" spans="4:15">
      <c r="I25" s="45"/>
      <c r="J25" s="86" t="s">
        <v>127</v>
      </c>
    </row>
    <row r="26" spans="4:15">
      <c r="I26" s="27" t="s">
        <v>282</v>
      </c>
      <c r="J26" s="86" t="s">
        <v>128</v>
      </c>
    </row>
    <row r="27" spans="4:15">
      <c r="I27" s="27" t="s">
        <v>280</v>
      </c>
      <c r="J27" s="86" t="s">
        <v>129</v>
      </c>
    </row>
    <row r="28" spans="4:15">
      <c r="I28" s="45"/>
      <c r="J28" s="86" t="s">
        <v>130</v>
      </c>
    </row>
    <row r="29" spans="4:15">
      <c r="I29" s="45"/>
      <c r="J29" s="86" t="s">
        <v>131</v>
      </c>
    </row>
    <row r="30" spans="4:15">
      <c r="I30" s="45"/>
      <c r="J30" s="86" t="s">
        <v>132</v>
      </c>
    </row>
    <row r="31" spans="4:15">
      <c r="J31" s="86" t="s">
        <v>133</v>
      </c>
    </row>
    <row r="32" spans="4:15">
      <c r="J32" s="86" t="s">
        <v>134</v>
      </c>
    </row>
    <row r="33" spans="10:10">
      <c r="J33" s="86" t="s">
        <v>135</v>
      </c>
    </row>
    <row r="34" spans="10:10">
      <c r="J34" s="86" t="s">
        <v>136</v>
      </c>
    </row>
    <row r="35" spans="10:10">
      <c r="J35" s="86" t="s">
        <v>137</v>
      </c>
    </row>
    <row r="36" spans="10:10">
      <c r="J36" s="86" t="s">
        <v>137</v>
      </c>
    </row>
    <row r="37" spans="10:10">
      <c r="J37" s="86" t="s">
        <v>138</v>
      </c>
    </row>
    <row r="38" spans="10:10">
      <c r="J38" s="86" t="s">
        <v>139</v>
      </c>
    </row>
    <row r="39" spans="10:10">
      <c r="J39" s="86" t="s">
        <v>140</v>
      </c>
    </row>
    <row r="40" spans="10:10">
      <c r="J40" s="86" t="s">
        <v>141</v>
      </c>
    </row>
    <row r="41" spans="10:10">
      <c r="J41" s="86" t="s">
        <v>142</v>
      </c>
    </row>
    <row r="42" spans="10:10">
      <c r="J42" s="86" t="s">
        <v>143</v>
      </c>
    </row>
    <row r="43" spans="10:10">
      <c r="J43" s="86" t="s">
        <v>144</v>
      </c>
    </row>
    <row r="44" spans="10:10">
      <c r="J44" s="86" t="s">
        <v>145</v>
      </c>
    </row>
    <row r="45" spans="10:10">
      <c r="J45" s="86" t="s">
        <v>146</v>
      </c>
    </row>
    <row r="46" spans="10:10">
      <c r="J46" s="86" t="s">
        <v>147</v>
      </c>
    </row>
    <row r="47" spans="10:10">
      <c r="J47" s="86" t="s">
        <v>148</v>
      </c>
    </row>
    <row r="48" spans="10:10">
      <c r="J48" s="86" t="s">
        <v>149</v>
      </c>
    </row>
    <row r="49" spans="10:10">
      <c r="J49" s="86" t="s">
        <v>150</v>
      </c>
    </row>
    <row r="50" spans="10:10">
      <c r="J50" s="86" t="s">
        <v>151</v>
      </c>
    </row>
    <row r="51" spans="10:10">
      <c r="J51" s="86" t="s">
        <v>152</v>
      </c>
    </row>
    <row r="52" spans="10:10">
      <c r="J52" s="86" t="s">
        <v>153</v>
      </c>
    </row>
    <row r="53" spans="10:10">
      <c r="J53" s="86" t="s">
        <v>154</v>
      </c>
    </row>
    <row r="54" spans="10:10">
      <c r="J54" s="86" t="s">
        <v>155</v>
      </c>
    </row>
    <row r="55" spans="10:10">
      <c r="J55" s="86" t="s">
        <v>156</v>
      </c>
    </row>
    <row r="56" spans="10:10">
      <c r="J56" s="86" t="s">
        <v>157</v>
      </c>
    </row>
    <row r="57" spans="10:10">
      <c r="J57" s="86" t="s">
        <v>158</v>
      </c>
    </row>
    <row r="58" spans="10:10">
      <c r="J58" s="86" t="s">
        <v>159</v>
      </c>
    </row>
    <row r="59" spans="10:10">
      <c r="J59" s="86" t="s">
        <v>160</v>
      </c>
    </row>
    <row r="60" spans="10:10">
      <c r="J60" s="86" t="s">
        <v>161</v>
      </c>
    </row>
    <row r="61" spans="10:10">
      <c r="J61" s="86" t="s">
        <v>162</v>
      </c>
    </row>
    <row r="62" spans="10:10">
      <c r="J62" s="86" t="s">
        <v>163</v>
      </c>
    </row>
    <row r="63" spans="10:10">
      <c r="J63" s="86" t="s">
        <v>164</v>
      </c>
    </row>
    <row r="64" spans="10:10">
      <c r="J64" s="86" t="s">
        <v>165</v>
      </c>
    </row>
    <row r="65" spans="10:10">
      <c r="J65" s="86" t="s">
        <v>166</v>
      </c>
    </row>
    <row r="66" spans="10:10">
      <c r="J66" s="86" t="s">
        <v>167</v>
      </c>
    </row>
    <row r="67" spans="10:10">
      <c r="J67" s="86" t="s">
        <v>168</v>
      </c>
    </row>
    <row r="68" spans="10:10">
      <c r="J68" s="86" t="s">
        <v>169</v>
      </c>
    </row>
    <row r="69" spans="10:10">
      <c r="J69" s="86" t="s">
        <v>170</v>
      </c>
    </row>
    <row r="70" spans="10:10">
      <c r="J70" s="86" t="s">
        <v>171</v>
      </c>
    </row>
    <row r="71" spans="10:10">
      <c r="J71" s="86" t="s">
        <v>172</v>
      </c>
    </row>
    <row r="72" spans="10:10">
      <c r="J72" s="86" t="s">
        <v>173</v>
      </c>
    </row>
    <row r="73" spans="10:10">
      <c r="J73" s="86" t="s">
        <v>174</v>
      </c>
    </row>
    <row r="74" spans="10:10">
      <c r="J74" s="86" t="s">
        <v>175</v>
      </c>
    </row>
    <row r="75" spans="10:10">
      <c r="J75" s="86" t="s">
        <v>176</v>
      </c>
    </row>
    <row r="76" spans="10:10">
      <c r="J76" s="86" t="s">
        <v>177</v>
      </c>
    </row>
    <row r="77" spans="10:10">
      <c r="J77" s="86" t="s">
        <v>178</v>
      </c>
    </row>
    <row r="78" spans="10:10">
      <c r="J78" s="86" t="s">
        <v>179</v>
      </c>
    </row>
    <row r="79" spans="10:10">
      <c r="J79" s="86" t="s">
        <v>180</v>
      </c>
    </row>
    <row r="80" spans="10:10">
      <c r="J80" s="86" t="s">
        <v>181</v>
      </c>
    </row>
    <row r="81" spans="10:10">
      <c r="J81" s="86" t="s">
        <v>182</v>
      </c>
    </row>
    <row r="82" spans="10:10">
      <c r="J82" s="86" t="s">
        <v>183</v>
      </c>
    </row>
    <row r="83" spans="10:10">
      <c r="J83" s="86" t="s">
        <v>184</v>
      </c>
    </row>
    <row r="84" spans="10:10">
      <c r="J84" s="86" t="s">
        <v>185</v>
      </c>
    </row>
    <row r="85" spans="10:10">
      <c r="J85" s="86" t="s">
        <v>186</v>
      </c>
    </row>
    <row r="86" spans="10:10">
      <c r="J86" s="86" t="s">
        <v>187</v>
      </c>
    </row>
    <row r="87" spans="10:10">
      <c r="J87" s="86" t="s">
        <v>188</v>
      </c>
    </row>
    <row r="88" spans="10:10">
      <c r="J88" s="86" t="s">
        <v>189</v>
      </c>
    </row>
    <row r="89" spans="10:10">
      <c r="J89" s="86" t="s">
        <v>190</v>
      </c>
    </row>
    <row r="90" spans="10:10">
      <c r="J90" s="86" t="s">
        <v>191</v>
      </c>
    </row>
    <row r="91" spans="10:10">
      <c r="J91" s="86" t="s">
        <v>192</v>
      </c>
    </row>
    <row r="92" spans="10:10">
      <c r="J92" s="86" t="s">
        <v>193</v>
      </c>
    </row>
    <row r="93" spans="10:10">
      <c r="J93" s="86" t="s">
        <v>194</v>
      </c>
    </row>
    <row r="94" spans="10:10">
      <c r="J94" s="86" t="s">
        <v>195</v>
      </c>
    </row>
    <row r="95" spans="10:10">
      <c r="J95" s="86" t="s">
        <v>196</v>
      </c>
    </row>
    <row r="96" spans="10:10">
      <c r="J96" s="86" t="s">
        <v>197</v>
      </c>
    </row>
    <row r="97" spans="10:10">
      <c r="J97" s="86" t="s">
        <v>198</v>
      </c>
    </row>
    <row r="98" spans="10:10">
      <c r="J98" s="86" t="s">
        <v>199</v>
      </c>
    </row>
    <row r="99" spans="10:10">
      <c r="J99" s="86" t="s">
        <v>200</v>
      </c>
    </row>
    <row r="100" spans="10:10">
      <c r="J100" s="86" t="s">
        <v>201</v>
      </c>
    </row>
    <row r="101" spans="10:10">
      <c r="J101" s="86" t="s">
        <v>202</v>
      </c>
    </row>
    <row r="102" spans="10:10">
      <c r="J102" s="86" t="s">
        <v>203</v>
      </c>
    </row>
    <row r="103" spans="10:10">
      <c r="J103" s="86" t="s">
        <v>204</v>
      </c>
    </row>
    <row r="104" spans="10:10">
      <c r="J104" s="86" t="s">
        <v>205</v>
      </c>
    </row>
    <row r="105" spans="10:10">
      <c r="J105" s="86" t="s">
        <v>206</v>
      </c>
    </row>
    <row r="106" spans="10:10">
      <c r="J106" s="86" t="s">
        <v>207</v>
      </c>
    </row>
    <row r="107" spans="10:10">
      <c r="J107" s="86" t="s">
        <v>208</v>
      </c>
    </row>
    <row r="108" spans="10:10">
      <c r="J108" s="86" t="s">
        <v>209</v>
      </c>
    </row>
    <row r="109" spans="10:10">
      <c r="J109" s="86" t="s">
        <v>210</v>
      </c>
    </row>
    <row r="110" spans="10:10">
      <c r="J110" s="86" t="s">
        <v>211</v>
      </c>
    </row>
    <row r="111" spans="10:10">
      <c r="J111" s="86" t="s">
        <v>68</v>
      </c>
    </row>
    <row r="112" spans="10:10">
      <c r="J112" s="86" t="s">
        <v>212</v>
      </c>
    </row>
    <row r="113" spans="10:10">
      <c r="J113" s="86" t="s">
        <v>213</v>
      </c>
    </row>
    <row r="114" spans="10:10">
      <c r="J114" s="86" t="s">
        <v>214</v>
      </c>
    </row>
    <row r="115" spans="10:10">
      <c r="J115" s="86" t="s">
        <v>215</v>
      </c>
    </row>
    <row r="116" spans="10:10">
      <c r="J116" s="86" t="s">
        <v>216</v>
      </c>
    </row>
    <row r="117" spans="10:10">
      <c r="J117" s="86" t="s">
        <v>217</v>
      </c>
    </row>
    <row r="118" spans="10:10">
      <c r="J118" s="86" t="s">
        <v>218</v>
      </c>
    </row>
    <row r="119" spans="10:10">
      <c r="J119" s="86" t="s">
        <v>219</v>
      </c>
    </row>
    <row r="120" spans="10:10">
      <c r="J120" s="86" t="s">
        <v>220</v>
      </c>
    </row>
    <row r="121" spans="10:10">
      <c r="J121" s="86" t="s">
        <v>221</v>
      </c>
    </row>
    <row r="122" spans="10:10">
      <c r="J122" s="86" t="s">
        <v>222</v>
      </c>
    </row>
    <row r="123" spans="10:10">
      <c r="J123" s="86" t="s">
        <v>223</v>
      </c>
    </row>
    <row r="124" spans="10:10">
      <c r="J124" s="86" t="s">
        <v>224</v>
      </c>
    </row>
    <row r="125" spans="10:10">
      <c r="J125" s="86" t="s">
        <v>225</v>
      </c>
    </row>
    <row r="126" spans="10:10">
      <c r="J126" s="86" t="s">
        <v>226</v>
      </c>
    </row>
    <row r="127" spans="10:10">
      <c r="J127" s="86" t="s">
        <v>227</v>
      </c>
    </row>
    <row r="128" spans="10:10">
      <c r="J128" s="86" t="s">
        <v>228</v>
      </c>
    </row>
    <row r="129" spans="10:10">
      <c r="J129" s="86" t="s">
        <v>229</v>
      </c>
    </row>
    <row r="130" spans="10:10">
      <c r="J130" s="86" t="s">
        <v>230</v>
      </c>
    </row>
    <row r="131" spans="10:10">
      <c r="J131" s="86" t="s">
        <v>231</v>
      </c>
    </row>
    <row r="132" spans="10:10">
      <c r="J132" s="86" t="s">
        <v>232</v>
      </c>
    </row>
    <row r="133" spans="10:10">
      <c r="J133" s="86" t="s">
        <v>233</v>
      </c>
    </row>
    <row r="134" spans="10:10">
      <c r="J134" s="86" t="s">
        <v>234</v>
      </c>
    </row>
    <row r="135" spans="10:10">
      <c r="J135" s="86" t="s">
        <v>235</v>
      </c>
    </row>
    <row r="136" spans="10:10">
      <c r="J136" s="86" t="s">
        <v>236</v>
      </c>
    </row>
    <row r="137" spans="10:10">
      <c r="J137" s="86" t="s">
        <v>237</v>
      </c>
    </row>
    <row r="138" spans="10:10">
      <c r="J138" s="86" t="s">
        <v>238</v>
      </c>
    </row>
    <row r="139" spans="10:10">
      <c r="J139" s="86" t="s">
        <v>239</v>
      </c>
    </row>
    <row r="140" spans="10:10">
      <c r="J140" s="86" t="s">
        <v>240</v>
      </c>
    </row>
    <row r="141" spans="10:10">
      <c r="J141" s="86" t="s">
        <v>241</v>
      </c>
    </row>
    <row r="142" spans="10:10">
      <c r="J142" s="86" t="s">
        <v>242</v>
      </c>
    </row>
    <row r="143" spans="10:10">
      <c r="J143" s="86" t="s">
        <v>243</v>
      </c>
    </row>
    <row r="144" spans="10:10">
      <c r="J144" s="420"/>
    </row>
  </sheetData>
  <mergeCells count="2">
    <mergeCell ref="B3:H3"/>
    <mergeCell ref="B6:H6"/>
  </mergeCells>
  <phoneticPr fontId="30" type="noConversion"/>
  <dataValidations count="1">
    <dataValidation type="list" allowBlank="1" showInputMessage="1" showErrorMessage="1" sqref="M28">
      <formula1>$J$10:$J$143</formula1>
    </dataValidation>
  </dataValidations>
  <pageMargins left="0.7" right="0.7" top="0.75" bottom="0.75" header="0.3" footer="0.3"/>
  <pageSetup orientation="landscape" horizontalDpi="4294967293" r:id="rId1"/>
  <headerFooter>
    <oddFooter>&amp;L&amp;"Calibri,Italic"&amp;8&amp;F: &amp;A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C000"/>
  </sheetPr>
  <dimension ref="A1:V53"/>
  <sheetViews>
    <sheetView showGridLines="0" zoomScale="85" zoomScaleNormal="85" workbookViewId="0">
      <pane ySplit="2" topLeftCell="A15" activePane="bottomLeft" state="frozen"/>
      <selection activeCell="E22" sqref="E22"/>
      <selection pane="bottomLeft" activeCell="B2" sqref="B2:M2"/>
    </sheetView>
  </sheetViews>
  <sheetFormatPr defaultColWidth="11" defaultRowHeight="15"/>
  <cols>
    <col min="1" max="1" width="2.7109375" customWidth="1"/>
    <col min="2" max="2" width="21.42578125" customWidth="1"/>
    <col min="3" max="3" width="11.42578125" customWidth="1"/>
    <col min="4" max="4" width="11.140625" customWidth="1"/>
    <col min="5" max="5" width="16.42578125" customWidth="1"/>
    <col min="6" max="6" width="15.7109375" customWidth="1"/>
    <col min="7" max="7" width="37.28515625" customWidth="1"/>
    <col min="8" max="8" width="17.28515625" customWidth="1"/>
    <col min="9" max="9" width="71" customWidth="1"/>
    <col min="10" max="10" width="14.140625" customWidth="1"/>
    <col min="11" max="11" width="16" customWidth="1"/>
    <col min="12" max="12" width="13.140625" customWidth="1"/>
    <col min="13" max="13" width="49.42578125" customWidth="1"/>
    <col min="14" max="14" width="2.5703125" style="36" customWidth="1"/>
    <col min="15" max="15" width="3" style="36" customWidth="1"/>
    <col min="16" max="16" width="2.5703125" customWidth="1"/>
    <col min="17" max="17" width="16.140625" customWidth="1"/>
    <col min="18" max="18" width="13.7109375" customWidth="1"/>
    <col min="19" max="19" width="11.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customWidth="1"/>
    <col min="35" max="35" width="3.28515625" customWidth="1"/>
    <col min="36" max="36" width="2.28515625" customWidth="1"/>
    <col min="37" max="37" width="40.7109375" customWidth="1"/>
    <col min="38" max="38" width="15.42578125" customWidth="1"/>
  </cols>
  <sheetData>
    <row r="1" spans="1:15" ht="34.5" customHeight="1">
      <c r="A1" s="3"/>
      <c r="B1" s="3"/>
      <c r="C1" s="3"/>
      <c r="D1" s="3"/>
      <c r="E1" s="3"/>
      <c r="F1" s="3"/>
      <c r="G1" s="3"/>
      <c r="H1" s="3"/>
      <c r="I1" s="3"/>
      <c r="J1" s="3"/>
      <c r="K1" s="3"/>
      <c r="L1" s="3"/>
      <c r="M1" s="3"/>
    </row>
    <row r="2" spans="1:15" ht="36" customHeight="1">
      <c r="A2" s="3"/>
      <c r="B2" s="614" t="str">
        <f>+"Dashboard: "&amp;" "&amp;+IF('Introducerea datelor'!C4="Please Select","",'Introducerea datelor'!C4&amp;" - ")&amp;+IF('Introducerea datelor'!G6="Please Select","",'Introducerea datelor'!G6)</f>
        <v>Dashboard:  Moldova - HIV / AIDS</v>
      </c>
      <c r="C2" s="614"/>
      <c r="D2" s="614"/>
      <c r="E2" s="614"/>
      <c r="F2" s="614"/>
      <c r="G2" s="614"/>
      <c r="H2" s="614"/>
      <c r="I2" s="614"/>
      <c r="J2" s="614"/>
      <c r="K2" s="614"/>
      <c r="L2" s="614"/>
      <c r="M2" s="614"/>
    </row>
    <row r="3" spans="1:15" ht="15.75" customHeight="1">
      <c r="A3" s="3"/>
      <c r="B3" s="223"/>
      <c r="C3" s="223"/>
      <c r="D3" s="223"/>
      <c r="E3" s="223"/>
      <c r="F3" s="223"/>
      <c r="G3" s="223"/>
      <c r="H3" s="223"/>
      <c r="I3" s="223"/>
      <c r="J3" s="223"/>
      <c r="K3" s="224"/>
      <c r="L3" s="224"/>
      <c r="M3" s="3"/>
    </row>
    <row r="5" spans="1:15" ht="23.25">
      <c r="B5" s="598" t="s">
        <v>261</v>
      </c>
      <c r="C5" s="598"/>
      <c r="D5" s="598"/>
      <c r="E5" s="598"/>
      <c r="F5" s="598"/>
      <c r="G5" s="598"/>
      <c r="H5" s="598"/>
      <c r="I5" s="598"/>
      <c r="J5" s="598"/>
      <c r="K5" s="598"/>
      <c r="L5" s="598"/>
      <c r="M5" s="598"/>
      <c r="N5" s="598"/>
      <c r="O5" s="598"/>
    </row>
    <row r="7" spans="1:15" ht="21">
      <c r="B7" s="615" t="s">
        <v>250</v>
      </c>
      <c r="C7" s="616"/>
      <c r="D7" s="617"/>
      <c r="E7" s="615" t="s">
        <v>251</v>
      </c>
      <c r="F7" s="616"/>
      <c r="G7" s="616"/>
      <c r="H7" s="616"/>
      <c r="I7" s="617"/>
      <c r="J7" s="615" t="s">
        <v>252</v>
      </c>
      <c r="K7" s="616"/>
      <c r="L7" s="617"/>
      <c r="M7" s="615" t="s">
        <v>302</v>
      </c>
      <c r="N7" s="616"/>
      <c r="O7" s="617"/>
    </row>
    <row r="8" spans="1:15" ht="92.25" customHeight="1">
      <c r="B8" s="550" t="str">
        <f>+'Introducerea datelor'!B27</f>
        <v>F1: Bugetul și debursările de către Fondul Global</v>
      </c>
      <c r="C8" s="626"/>
      <c r="D8" s="627"/>
      <c r="E8" s="618" t="s">
        <v>326</v>
      </c>
      <c r="F8" s="619"/>
      <c r="G8" s="619"/>
      <c r="H8" s="619"/>
      <c r="I8" s="620"/>
      <c r="J8" s="559" t="s">
        <v>303</v>
      </c>
      <c r="K8" s="560"/>
      <c r="L8" s="561"/>
      <c r="M8" s="559" t="s">
        <v>327</v>
      </c>
      <c r="N8" s="560"/>
      <c r="O8" s="561"/>
    </row>
    <row r="9" spans="1:15" ht="117.75" customHeight="1">
      <c r="B9" s="550" t="str">
        <f>+'Introducerea datelor'!B36</f>
        <v>F2: Bugetul și cheltuielile actuale după Obiectivele Grantului</v>
      </c>
      <c r="C9" s="626"/>
      <c r="D9" s="627"/>
      <c r="E9" s="584" t="s">
        <v>311</v>
      </c>
      <c r="F9" s="585"/>
      <c r="G9" s="585"/>
      <c r="H9" s="585"/>
      <c r="I9" s="586"/>
      <c r="J9" s="559" t="s">
        <v>305</v>
      </c>
      <c r="K9" s="560"/>
      <c r="L9" s="561"/>
      <c r="M9" s="559" t="s">
        <v>327</v>
      </c>
      <c r="N9" s="560"/>
      <c r="O9" s="561"/>
    </row>
    <row r="10" spans="1:15" ht="152.25" customHeight="1">
      <c r="B10" s="621" t="str">
        <f>+'Introducerea datelor'!B49</f>
        <v>F3: Debursări și cheltuieli</v>
      </c>
      <c r="C10" s="624"/>
      <c r="D10" s="625"/>
      <c r="E10" s="584" t="s">
        <v>328</v>
      </c>
      <c r="F10" s="585"/>
      <c r="G10" s="585"/>
      <c r="H10" s="585"/>
      <c r="I10" s="586"/>
      <c r="J10" s="559" t="s">
        <v>312</v>
      </c>
      <c r="K10" s="560"/>
      <c r="L10" s="561"/>
      <c r="M10" s="559" t="s">
        <v>304</v>
      </c>
      <c r="N10" s="560"/>
      <c r="O10" s="561"/>
    </row>
    <row r="11" spans="1:15" ht="279.75" customHeight="1">
      <c r="B11" s="621" t="str">
        <f>+'Introducerea datelor'!B58</f>
        <v xml:space="preserve">F4: Ultima perioadă de raportare și debursare a RP </v>
      </c>
      <c r="C11" s="622"/>
      <c r="D11" s="623"/>
      <c r="E11" s="584" t="s">
        <v>332</v>
      </c>
      <c r="F11" s="585"/>
      <c r="G11" s="585"/>
      <c r="H11" s="585"/>
      <c r="I11" s="586"/>
      <c r="J11" s="559" t="s">
        <v>313</v>
      </c>
      <c r="K11" s="560"/>
      <c r="L11" s="561"/>
      <c r="M11" s="559" t="s">
        <v>255</v>
      </c>
      <c r="N11" s="560"/>
      <c r="O11" s="561"/>
    </row>
    <row r="12" spans="1:15" s="19" customFormat="1">
      <c r="B12" s="628"/>
      <c r="C12" s="628"/>
      <c r="D12" s="628"/>
      <c r="E12" s="629"/>
      <c r="F12" s="629"/>
      <c r="G12" s="629"/>
      <c r="H12" s="629"/>
      <c r="I12" s="629"/>
      <c r="J12" s="629"/>
      <c r="K12" s="629"/>
      <c r="L12" s="629"/>
      <c r="M12" s="629"/>
      <c r="N12" s="629"/>
      <c r="O12" s="629"/>
    </row>
    <row r="13" spans="1:15" s="19" customFormat="1">
      <c r="B13" s="593"/>
      <c r="C13" s="593"/>
      <c r="D13" s="593"/>
      <c r="E13" s="594"/>
      <c r="F13" s="594"/>
      <c r="G13" s="594"/>
      <c r="H13" s="594"/>
      <c r="I13" s="594"/>
      <c r="J13" s="594"/>
      <c r="K13" s="594"/>
      <c r="L13" s="594"/>
      <c r="M13" s="594"/>
      <c r="N13" s="594"/>
      <c r="O13" s="594"/>
    </row>
    <row r="14" spans="1:15" s="19" customFormat="1">
      <c r="B14" s="593"/>
      <c r="C14" s="593"/>
      <c r="D14" s="593"/>
      <c r="E14" s="594"/>
      <c r="F14" s="594"/>
      <c r="G14" s="594"/>
      <c r="H14" s="594"/>
      <c r="I14" s="594"/>
      <c r="J14" s="594"/>
      <c r="K14" s="594"/>
      <c r="L14" s="594"/>
      <c r="M14" s="594"/>
      <c r="N14" s="594"/>
      <c r="O14" s="594"/>
    </row>
    <row r="15" spans="1:15" s="19" customFormat="1">
      <c r="B15" s="593"/>
      <c r="C15" s="593"/>
      <c r="D15" s="593"/>
      <c r="E15" s="594"/>
      <c r="F15" s="594"/>
      <c r="G15" s="594"/>
      <c r="H15" s="594"/>
      <c r="I15" s="594"/>
      <c r="J15" s="594"/>
      <c r="K15" s="594"/>
      <c r="L15" s="594"/>
      <c r="M15" s="594"/>
      <c r="N15" s="594"/>
      <c r="O15" s="594"/>
    </row>
    <row r="16" spans="1:15" ht="23.25">
      <c r="B16" s="598" t="s">
        <v>262</v>
      </c>
      <c r="C16" s="598"/>
      <c r="D16" s="598"/>
      <c r="E16" s="598"/>
      <c r="F16" s="598"/>
      <c r="G16" s="598"/>
      <c r="H16" s="598"/>
      <c r="I16" s="598"/>
      <c r="J16" s="598"/>
      <c r="K16" s="598"/>
      <c r="L16" s="598"/>
      <c r="M16" s="598"/>
      <c r="N16" s="598"/>
      <c r="O16" s="598"/>
    </row>
    <row r="18" spans="1:15" ht="21">
      <c r="B18" s="630" t="s">
        <v>250</v>
      </c>
      <c r="C18" s="631"/>
      <c r="D18" s="632"/>
      <c r="E18" s="630" t="s">
        <v>251</v>
      </c>
      <c r="F18" s="631"/>
      <c r="G18" s="631"/>
      <c r="H18" s="631"/>
      <c r="I18" s="632"/>
      <c r="J18" s="630" t="s">
        <v>252</v>
      </c>
      <c r="K18" s="631"/>
      <c r="L18" s="632"/>
      <c r="M18" s="630" t="s">
        <v>253</v>
      </c>
      <c r="N18" s="631"/>
      <c r="O18" s="632"/>
    </row>
    <row r="19" spans="1:15" ht="114" customHeight="1">
      <c r="B19" s="550" t="str">
        <f>+'Introducerea datelor'!B69</f>
        <v xml:space="preserve">M1: Statutul Condițiilor Precedente și a Acțiunilor Prestabilite în Timp </v>
      </c>
      <c r="C19" s="551"/>
      <c r="D19" s="552"/>
      <c r="E19" s="584" t="s">
        <v>260</v>
      </c>
      <c r="F19" s="585"/>
      <c r="G19" s="585"/>
      <c r="H19" s="585"/>
      <c r="I19" s="586"/>
      <c r="J19" s="559" t="s">
        <v>306</v>
      </c>
      <c r="K19" s="560"/>
      <c r="L19" s="561"/>
      <c r="M19" s="559" t="s">
        <v>307</v>
      </c>
      <c r="N19" s="560"/>
      <c r="O19" s="561"/>
    </row>
    <row r="20" spans="1:15" ht="102.75" customHeight="1">
      <c r="B20" s="550" t="str">
        <f>+'Introducerea datelor'!B76</f>
        <v xml:space="preserve">M2: Statutul pozițiilor cheie a RP </v>
      </c>
      <c r="C20" s="551"/>
      <c r="D20" s="552"/>
      <c r="E20" s="584" t="s">
        <v>329</v>
      </c>
      <c r="F20" s="585"/>
      <c r="G20" s="585"/>
      <c r="H20" s="585"/>
      <c r="I20" s="586"/>
      <c r="J20" s="559" t="s">
        <v>257</v>
      </c>
      <c r="K20" s="560"/>
      <c r="L20" s="561"/>
      <c r="M20" s="559" t="s">
        <v>256</v>
      </c>
      <c r="N20" s="560"/>
      <c r="O20" s="561"/>
    </row>
    <row r="21" spans="1:15" ht="111.75" customHeight="1">
      <c r="B21" s="550" t="str">
        <f>+'Introducerea datelor'!B81</f>
        <v xml:space="preserve">M3: Aranjamente contractuale (SR) </v>
      </c>
      <c r="C21" s="551"/>
      <c r="D21" s="552"/>
      <c r="E21" s="547" t="s">
        <v>0</v>
      </c>
      <c r="F21" s="585"/>
      <c r="G21" s="585"/>
      <c r="H21" s="585"/>
      <c r="I21" s="586"/>
      <c r="J21" s="559" t="s">
        <v>308</v>
      </c>
      <c r="K21" s="560"/>
      <c r="L21" s="561"/>
      <c r="M21" s="559" t="s">
        <v>309</v>
      </c>
      <c r="N21" s="560"/>
      <c r="O21" s="561"/>
    </row>
    <row r="22" spans="1:15" ht="74.25" customHeight="1">
      <c r="B22" s="550" t="str">
        <f>+'Introducerea datelor'!B86</f>
        <v>M4: Numărul rapoartelor complete recepționate la timp</v>
      </c>
      <c r="C22" s="551"/>
      <c r="D22" s="552"/>
      <c r="E22" s="547" t="s">
        <v>333</v>
      </c>
      <c r="F22" s="548"/>
      <c r="G22" s="548"/>
      <c r="H22" s="548"/>
      <c r="I22" s="549"/>
      <c r="J22" s="559" t="s">
        <v>314</v>
      </c>
      <c r="K22" s="560"/>
      <c r="L22" s="561"/>
      <c r="M22" s="559" t="s">
        <v>258</v>
      </c>
      <c r="N22" s="560"/>
      <c r="O22" s="561"/>
    </row>
    <row r="23" spans="1:15" ht="207.75" customHeight="1">
      <c r="B23" s="587" t="str">
        <f>+'Introducerea datelor'!B92</f>
        <v xml:space="preserve">M5: Bugetul și Procurarea produselor medicale, echipamentului medical, medicamentelor și produselor farmaceutice </v>
      </c>
      <c r="C23" s="588"/>
      <c r="D23" s="589"/>
      <c r="E23" s="574" t="s">
        <v>315</v>
      </c>
      <c r="F23" s="575"/>
      <c r="G23" s="575"/>
      <c r="H23" s="575"/>
      <c r="I23" s="576"/>
      <c r="J23" s="568" t="s">
        <v>254</v>
      </c>
      <c r="K23" s="569"/>
      <c r="L23" s="570"/>
      <c r="M23" s="568" t="s">
        <v>259</v>
      </c>
      <c r="N23" s="569"/>
      <c r="O23" s="570"/>
    </row>
    <row r="24" spans="1:15" ht="114.75" customHeight="1">
      <c r="B24" s="590"/>
      <c r="C24" s="591"/>
      <c r="D24" s="592"/>
      <c r="E24" s="577" t="s">
        <v>310</v>
      </c>
      <c r="F24" s="578"/>
      <c r="G24" s="578"/>
      <c r="H24" s="578"/>
      <c r="I24" s="579"/>
      <c r="J24" s="571"/>
      <c r="K24" s="572"/>
      <c r="L24" s="573"/>
      <c r="M24" s="571"/>
      <c r="N24" s="572"/>
      <c r="O24" s="573"/>
    </row>
    <row r="25" spans="1:15" ht="409.6" customHeight="1">
      <c r="B25" s="550" t="str">
        <f>+'Introducerea datelor'!B105</f>
        <v>M6: Diferență între stocul curent și stocul de siguranță</v>
      </c>
      <c r="C25" s="551"/>
      <c r="D25" s="552"/>
      <c r="E25" s="581" t="s">
        <v>334</v>
      </c>
      <c r="F25" s="582"/>
      <c r="G25" s="582"/>
      <c r="H25" s="582"/>
      <c r="I25" s="583"/>
      <c r="J25" s="565" t="s">
        <v>316</v>
      </c>
      <c r="K25" s="566"/>
      <c r="L25" s="567"/>
      <c r="M25" s="562" t="s">
        <v>317</v>
      </c>
      <c r="N25" s="563"/>
      <c r="O25" s="564"/>
    </row>
    <row r="29" spans="1:15" ht="18.75">
      <c r="B29" s="254"/>
    </row>
    <row r="30" spans="1:15" ht="23.25">
      <c r="B30" s="598" t="s">
        <v>382</v>
      </c>
      <c r="C30" s="598"/>
      <c r="D30" s="598"/>
      <c r="E30" s="598"/>
      <c r="F30" s="598"/>
      <c r="G30" s="598"/>
      <c r="H30" s="598"/>
      <c r="I30" s="598"/>
      <c r="J30" s="598"/>
      <c r="K30" s="598"/>
      <c r="L30" s="598"/>
      <c r="M30" s="598"/>
      <c r="N30" s="598"/>
      <c r="O30" s="598"/>
    </row>
    <row r="32" spans="1:15" ht="28.5" customHeight="1">
      <c r="A32" s="248"/>
      <c r="B32" s="599" t="s">
        <v>301</v>
      </c>
      <c r="C32" s="600"/>
      <c r="D32" s="601"/>
      <c r="E32" s="602" t="s">
        <v>358</v>
      </c>
      <c r="F32" s="603"/>
      <c r="G32" s="603"/>
      <c r="H32" s="603"/>
      <c r="I32" s="604"/>
      <c r="J32" s="602" t="s">
        <v>359</v>
      </c>
      <c r="K32" s="603"/>
      <c r="L32" s="604"/>
      <c r="M32" s="602" t="s">
        <v>363</v>
      </c>
      <c r="N32" s="603"/>
      <c r="O32" s="604"/>
    </row>
    <row r="33" spans="1:15" ht="66" customHeight="1">
      <c r="A33" s="249"/>
      <c r="B33" s="544" t="s">
        <v>383</v>
      </c>
      <c r="C33" s="545"/>
      <c r="D33" s="546"/>
      <c r="E33" s="580" t="s">
        <v>352</v>
      </c>
      <c r="F33" s="539"/>
      <c r="G33" s="539"/>
      <c r="H33" s="539"/>
      <c r="I33" s="540"/>
      <c r="J33" s="520" t="s">
        <v>360</v>
      </c>
      <c r="K33" s="521"/>
      <c r="L33" s="522"/>
      <c r="M33" s="555" t="s">
        <v>355</v>
      </c>
      <c r="N33" s="536"/>
      <c r="O33" s="537"/>
    </row>
    <row r="34" spans="1:15" ht="98.25" customHeight="1">
      <c r="A34" s="249"/>
      <c r="B34" s="544" t="s">
        <v>384</v>
      </c>
      <c r="C34" s="545"/>
      <c r="D34" s="546"/>
      <c r="E34" s="580" t="s">
        <v>353</v>
      </c>
      <c r="F34" s="539"/>
      <c r="G34" s="539"/>
      <c r="H34" s="539"/>
      <c r="I34" s="540"/>
      <c r="J34" s="520" t="s">
        <v>360</v>
      </c>
      <c r="K34" s="521"/>
      <c r="L34" s="522"/>
      <c r="M34" s="555" t="s">
        <v>356</v>
      </c>
      <c r="N34" s="536"/>
      <c r="O34" s="537"/>
    </row>
    <row r="35" spans="1:15" ht="124.5" customHeight="1">
      <c r="A35" s="249"/>
      <c r="B35" s="544" t="s">
        <v>385</v>
      </c>
      <c r="C35" s="545"/>
      <c r="D35" s="546"/>
      <c r="E35" s="555" t="s">
        <v>354</v>
      </c>
      <c r="F35" s="536"/>
      <c r="G35" s="536"/>
      <c r="H35" s="536"/>
      <c r="I35" s="537"/>
      <c r="J35" s="520" t="s">
        <v>361</v>
      </c>
      <c r="K35" s="521"/>
      <c r="L35" s="522"/>
      <c r="M35" s="555" t="s">
        <v>357</v>
      </c>
      <c r="N35" s="536"/>
      <c r="O35" s="537"/>
    </row>
    <row r="36" spans="1:15" ht="9.75" customHeight="1">
      <c r="A36" s="249"/>
      <c r="B36" s="556"/>
      <c r="C36" s="557"/>
      <c r="D36" s="558"/>
      <c r="E36" s="492"/>
      <c r="F36" s="493"/>
      <c r="G36" s="493"/>
      <c r="H36" s="493"/>
      <c r="I36" s="494"/>
      <c r="J36" s="495"/>
      <c r="K36" s="496"/>
      <c r="L36" s="497"/>
      <c r="M36" s="495"/>
      <c r="N36" s="496"/>
      <c r="O36" s="497"/>
    </row>
    <row r="37" spans="1:15" ht="91.5" customHeight="1">
      <c r="A37" s="249"/>
      <c r="B37" s="544" t="s">
        <v>386</v>
      </c>
      <c r="C37" s="545"/>
      <c r="D37" s="546"/>
      <c r="E37" s="535" t="s">
        <v>393</v>
      </c>
      <c r="F37" s="553"/>
      <c r="G37" s="553"/>
      <c r="H37" s="553"/>
      <c r="I37" s="554"/>
      <c r="J37" s="520" t="s">
        <v>362</v>
      </c>
      <c r="K37" s="521"/>
      <c r="L37" s="522"/>
      <c r="M37" s="510" t="s">
        <v>406</v>
      </c>
      <c r="N37" s="498"/>
      <c r="O37" s="499"/>
    </row>
    <row r="38" spans="1:15" ht="93" customHeight="1">
      <c r="A38" s="249"/>
      <c r="B38" s="544" t="s">
        <v>387</v>
      </c>
      <c r="C38" s="545"/>
      <c r="D38" s="546"/>
      <c r="E38" s="538" t="s">
        <v>394</v>
      </c>
      <c r="F38" s="539"/>
      <c r="G38" s="539"/>
      <c r="H38" s="539"/>
      <c r="I38" s="540"/>
      <c r="J38" s="520" t="s">
        <v>362</v>
      </c>
      <c r="K38" s="521"/>
      <c r="L38" s="522"/>
      <c r="M38" s="535" t="s">
        <v>405</v>
      </c>
      <c r="N38" s="536"/>
      <c r="O38" s="537"/>
    </row>
    <row r="39" spans="1:15" ht="97.5" customHeight="1">
      <c r="A39" s="249"/>
      <c r="B39" s="544" t="s">
        <v>388</v>
      </c>
      <c r="C39" s="545"/>
      <c r="D39" s="546"/>
      <c r="E39" s="535" t="s">
        <v>395</v>
      </c>
      <c r="F39" s="536"/>
      <c r="G39" s="536"/>
      <c r="H39" s="536"/>
      <c r="I39" s="537"/>
      <c r="J39" s="520" t="s">
        <v>362</v>
      </c>
      <c r="K39" s="521"/>
      <c r="L39" s="522"/>
      <c r="M39" s="510" t="s">
        <v>404</v>
      </c>
      <c r="N39" s="498"/>
      <c r="O39" s="499"/>
    </row>
    <row r="40" spans="1:15" ht="69" customHeight="1">
      <c r="A40" s="249"/>
      <c r="B40" s="544" t="s">
        <v>389</v>
      </c>
      <c r="C40" s="545"/>
      <c r="D40" s="546"/>
      <c r="E40" s="541" t="s">
        <v>396</v>
      </c>
      <c r="F40" s="542"/>
      <c r="G40" s="542"/>
      <c r="H40" s="542"/>
      <c r="I40" s="543"/>
      <c r="J40" s="520" t="s">
        <v>362</v>
      </c>
      <c r="K40" s="521"/>
      <c r="L40" s="522"/>
      <c r="M40" s="535" t="s">
        <v>403</v>
      </c>
      <c r="N40" s="536"/>
      <c r="O40" s="537"/>
    </row>
    <row r="41" spans="1:15" ht="85.5" customHeight="1">
      <c r="A41" s="249"/>
      <c r="B41" s="532" t="s">
        <v>390</v>
      </c>
      <c r="C41" s="533"/>
      <c r="D41" s="534"/>
      <c r="E41" s="538" t="s">
        <v>397</v>
      </c>
      <c r="F41" s="539"/>
      <c r="G41" s="539"/>
      <c r="H41" s="539"/>
      <c r="I41" s="540"/>
      <c r="J41" s="520" t="s">
        <v>362</v>
      </c>
      <c r="K41" s="521"/>
      <c r="L41" s="522"/>
      <c r="M41" s="535" t="s">
        <v>402</v>
      </c>
      <c r="N41" s="536"/>
      <c r="O41" s="537"/>
    </row>
    <row r="42" spans="1:15" ht="84" customHeight="1">
      <c r="A42" s="249"/>
      <c r="B42" s="532" t="s">
        <v>391</v>
      </c>
      <c r="C42" s="533"/>
      <c r="D42" s="534"/>
      <c r="E42" s="535" t="s">
        <v>398</v>
      </c>
      <c r="F42" s="536"/>
      <c r="G42" s="536"/>
      <c r="H42" s="536"/>
      <c r="I42" s="537"/>
      <c r="J42" s="520" t="s">
        <v>361</v>
      </c>
      <c r="K42" s="521"/>
      <c r="L42" s="522"/>
      <c r="M42" s="535" t="s">
        <v>401</v>
      </c>
      <c r="N42" s="536"/>
      <c r="O42" s="537"/>
    </row>
    <row r="43" spans="1:15" ht="88.5" customHeight="1">
      <c r="A43" s="249"/>
      <c r="B43" s="532" t="s">
        <v>392</v>
      </c>
      <c r="C43" s="533"/>
      <c r="D43" s="534"/>
      <c r="E43" s="538" t="s">
        <v>399</v>
      </c>
      <c r="F43" s="539"/>
      <c r="G43" s="539"/>
      <c r="H43" s="539"/>
      <c r="I43" s="540"/>
      <c r="J43" s="520" t="s">
        <v>362</v>
      </c>
      <c r="K43" s="521"/>
      <c r="L43" s="522"/>
      <c r="M43" s="510" t="s">
        <v>400</v>
      </c>
      <c r="N43" s="498"/>
      <c r="O43" s="499"/>
    </row>
    <row r="44" spans="1:15" ht="64.5" customHeight="1">
      <c r="A44" s="249"/>
      <c r="B44" s="529"/>
      <c r="C44" s="530"/>
      <c r="D44" s="531"/>
      <c r="E44" s="526"/>
      <c r="F44" s="527"/>
      <c r="G44" s="527"/>
      <c r="H44" s="527"/>
      <c r="I44" s="528"/>
      <c r="J44" s="523"/>
      <c r="K44" s="524"/>
      <c r="L44" s="525"/>
      <c r="M44" s="262"/>
      <c r="N44" s="263"/>
      <c r="O44" s="264"/>
    </row>
    <row r="45" spans="1:15" ht="49.5" customHeight="1">
      <c r="B45" s="529"/>
      <c r="C45" s="530"/>
      <c r="D45" s="531"/>
      <c r="E45" s="526"/>
      <c r="F45" s="527"/>
      <c r="G45" s="527"/>
      <c r="H45" s="527"/>
      <c r="I45" s="528"/>
      <c r="J45" s="523"/>
      <c r="K45" s="524"/>
      <c r="L45" s="525"/>
      <c r="M45" s="262"/>
      <c r="N45" s="263"/>
      <c r="O45" s="264"/>
    </row>
    <row r="46" spans="1:15" ht="30" customHeight="1">
      <c r="B46" s="517"/>
      <c r="C46" s="518"/>
      <c r="D46" s="519"/>
      <c r="E46" s="250"/>
      <c r="F46" s="251"/>
      <c r="G46" s="251"/>
      <c r="H46" s="251"/>
      <c r="I46" s="252"/>
      <c r="J46" s="262"/>
      <c r="K46" s="263"/>
      <c r="L46" s="264"/>
      <c r="M46" s="262"/>
      <c r="N46" s="263"/>
      <c r="O46" s="264"/>
    </row>
    <row r="47" spans="1:15" ht="44.25" customHeight="1">
      <c r="B47" s="608" t="s">
        <v>271</v>
      </c>
      <c r="C47" s="609"/>
      <c r="D47" s="610"/>
      <c r="E47" s="611" t="s">
        <v>251</v>
      </c>
      <c r="F47" s="612"/>
      <c r="G47" s="612"/>
      <c r="H47" s="612"/>
      <c r="I47" s="613"/>
      <c r="J47" s="611" t="s">
        <v>252</v>
      </c>
      <c r="K47" s="612"/>
      <c r="L47" s="613"/>
      <c r="M47" s="611" t="s">
        <v>253</v>
      </c>
      <c r="N47" s="612"/>
      <c r="O47" s="613"/>
    </row>
    <row r="48" spans="1:15" ht="33.75" customHeight="1">
      <c r="B48" s="245"/>
      <c r="C48" s="246"/>
      <c r="D48" s="246"/>
      <c r="E48" s="239"/>
      <c r="F48" s="241"/>
      <c r="G48" s="241"/>
      <c r="H48" s="241"/>
      <c r="I48" s="241"/>
      <c r="J48" s="239"/>
      <c r="K48" s="239"/>
      <c r="L48" s="240"/>
      <c r="M48" s="238"/>
      <c r="N48" s="239"/>
      <c r="O48" s="240"/>
    </row>
    <row r="49" spans="2:15" ht="15.75" customHeight="1">
      <c r="B49" s="605" t="s">
        <v>270</v>
      </c>
      <c r="C49" s="606"/>
      <c r="D49" s="606"/>
      <c r="E49" s="606"/>
      <c r="F49" s="606"/>
      <c r="G49" s="606"/>
      <c r="H49" s="606"/>
      <c r="I49" s="606"/>
      <c r="J49" s="606"/>
      <c r="K49" s="606"/>
      <c r="L49" s="607"/>
      <c r="M49" s="595" t="s">
        <v>263</v>
      </c>
      <c r="N49" s="596"/>
      <c r="O49" s="597"/>
    </row>
    <row r="50" spans="2:15">
      <c r="D50" s="225"/>
    </row>
    <row r="52" spans="2:15">
      <c r="D52" s="225"/>
    </row>
    <row r="53" spans="2:15">
      <c r="D53" s="225"/>
    </row>
  </sheetData>
  <mergeCells count="124">
    <mergeCell ref="B12:D12"/>
    <mergeCell ref="J11:L11"/>
    <mergeCell ref="M11:O11"/>
    <mergeCell ref="J12:L12"/>
    <mergeCell ref="M12:O12"/>
    <mergeCell ref="E12:I12"/>
    <mergeCell ref="M19:O19"/>
    <mergeCell ref="M15:O15"/>
    <mergeCell ref="M13:O13"/>
    <mergeCell ref="M18:O18"/>
    <mergeCell ref="J14:L14"/>
    <mergeCell ref="E15:I15"/>
    <mergeCell ref="E19:I19"/>
    <mergeCell ref="J19:L19"/>
    <mergeCell ref="E18:I18"/>
    <mergeCell ref="J18:L18"/>
    <mergeCell ref="B18:D18"/>
    <mergeCell ref="B15:D15"/>
    <mergeCell ref="B13:D13"/>
    <mergeCell ref="B16:O16"/>
    <mergeCell ref="J15:L15"/>
    <mergeCell ref="E13:I13"/>
    <mergeCell ref="J13:L13"/>
    <mergeCell ref="M14:O14"/>
    <mergeCell ref="B2:M2"/>
    <mergeCell ref="B5:O5"/>
    <mergeCell ref="M8:O8"/>
    <mergeCell ref="J8:L8"/>
    <mergeCell ref="E7:I7"/>
    <mergeCell ref="B7:D7"/>
    <mergeCell ref="E8:I8"/>
    <mergeCell ref="B11:D11"/>
    <mergeCell ref="B10:D10"/>
    <mergeCell ref="E11:I11"/>
    <mergeCell ref="E10:I10"/>
    <mergeCell ref="J10:L10"/>
    <mergeCell ref="J7:L7"/>
    <mergeCell ref="M7:O7"/>
    <mergeCell ref="M10:O10"/>
    <mergeCell ref="B8:D8"/>
    <mergeCell ref="M9:O9"/>
    <mergeCell ref="B9:D9"/>
    <mergeCell ref="E9:I9"/>
    <mergeCell ref="J9:L9"/>
    <mergeCell ref="M49:O49"/>
    <mergeCell ref="B30:O30"/>
    <mergeCell ref="B32:D32"/>
    <mergeCell ref="E32:I32"/>
    <mergeCell ref="J32:L32"/>
    <mergeCell ref="M32:O32"/>
    <mergeCell ref="B49:L49"/>
    <mergeCell ref="B47:D47"/>
    <mergeCell ref="E47:I47"/>
    <mergeCell ref="J47:L47"/>
    <mergeCell ref="M47:O47"/>
    <mergeCell ref="J41:L41"/>
    <mergeCell ref="M41:O41"/>
    <mergeCell ref="M35:O35"/>
    <mergeCell ref="M33:O33"/>
    <mergeCell ref="M34:O34"/>
    <mergeCell ref="J33:L33"/>
    <mergeCell ref="J34:L34"/>
    <mergeCell ref="B35:D35"/>
    <mergeCell ref="J35:L35"/>
    <mergeCell ref="B38:D38"/>
    <mergeCell ref="B20:D20"/>
    <mergeCell ref="E20:I20"/>
    <mergeCell ref="B21:D21"/>
    <mergeCell ref="E21:I21"/>
    <mergeCell ref="B22:D22"/>
    <mergeCell ref="B23:D24"/>
    <mergeCell ref="B14:D14"/>
    <mergeCell ref="E14:I14"/>
    <mergeCell ref="B19:D19"/>
    <mergeCell ref="J20:L20"/>
    <mergeCell ref="M20:O20"/>
    <mergeCell ref="M25:O25"/>
    <mergeCell ref="J25:L25"/>
    <mergeCell ref="J21:L21"/>
    <mergeCell ref="M21:O21"/>
    <mergeCell ref="J23:L24"/>
    <mergeCell ref="M22:O22"/>
    <mergeCell ref="M23:O24"/>
    <mergeCell ref="E22:I22"/>
    <mergeCell ref="B25:D25"/>
    <mergeCell ref="B33:D33"/>
    <mergeCell ref="B34:D34"/>
    <mergeCell ref="E37:I37"/>
    <mergeCell ref="E35:I35"/>
    <mergeCell ref="J40:L40"/>
    <mergeCell ref="M40:O40"/>
    <mergeCell ref="B39:D39"/>
    <mergeCell ref="M38:O38"/>
    <mergeCell ref="E39:I39"/>
    <mergeCell ref="B37:D37"/>
    <mergeCell ref="J37:L37"/>
    <mergeCell ref="J39:L39"/>
    <mergeCell ref="E38:I38"/>
    <mergeCell ref="J38:L38"/>
    <mergeCell ref="B36:D36"/>
    <mergeCell ref="J22:L22"/>
    <mergeCell ref="E23:I23"/>
    <mergeCell ref="E24:I24"/>
    <mergeCell ref="E33:I33"/>
    <mergeCell ref="E34:I34"/>
    <mergeCell ref="E25:I25"/>
    <mergeCell ref="E42:I42"/>
    <mergeCell ref="E43:I43"/>
    <mergeCell ref="B42:D42"/>
    <mergeCell ref="E40:I40"/>
    <mergeCell ref="B41:D41"/>
    <mergeCell ref="B40:D40"/>
    <mergeCell ref="E41:I41"/>
    <mergeCell ref="M42:O42"/>
    <mergeCell ref="J42:L42"/>
    <mergeCell ref="B46:D46"/>
    <mergeCell ref="J43:L43"/>
    <mergeCell ref="J44:L44"/>
    <mergeCell ref="J45:L45"/>
    <mergeCell ref="E44:I44"/>
    <mergeCell ref="B44:D44"/>
    <mergeCell ref="B45:D45"/>
    <mergeCell ref="E45:I45"/>
    <mergeCell ref="B43:D43"/>
  </mergeCells>
  <phoneticPr fontId="30" type="noConversion"/>
  <pageMargins left="0.25" right="0.25" top="0.75" bottom="0.75" header="0.3" footer="0.3"/>
  <pageSetup paperSize="9" scale="46" orientation="landscape" r:id="rId1"/>
  <headerFooter alignWithMargins="0">
    <oddFooter>&amp;L&amp;F&amp;C&amp;A&amp;RV1.0          &amp;D</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C000"/>
  </sheetPr>
  <dimension ref="A1:AJ152"/>
  <sheetViews>
    <sheetView showGridLines="0" topLeftCell="A73" zoomScaleNormal="100" workbookViewId="0">
      <selection activeCell="I87" sqref="I87"/>
    </sheetView>
  </sheetViews>
  <sheetFormatPr defaultColWidth="11" defaultRowHeight="15"/>
  <cols>
    <col min="1" max="1" width="2.7109375" customWidth="1"/>
    <col min="2" max="2" width="46.140625" customWidth="1"/>
    <col min="3" max="3" width="23" customWidth="1"/>
    <col min="4" max="4" width="19.140625" customWidth="1"/>
    <col min="5" max="5" width="16.42578125" customWidth="1"/>
    <col min="6" max="6" width="17.42578125" customWidth="1"/>
    <col min="7" max="7" width="18.140625" customWidth="1"/>
    <col min="8" max="8" width="17.5703125" customWidth="1"/>
    <col min="9" max="9" width="16.28515625" customWidth="1"/>
    <col min="10" max="10" width="16.85546875" customWidth="1"/>
    <col min="11" max="11" width="16" customWidth="1"/>
    <col min="12" max="12" width="15.28515625" customWidth="1"/>
    <col min="13" max="13" width="15.42578125" customWidth="1"/>
    <col min="14" max="14" width="14.28515625" style="36" customWidth="1"/>
    <col min="15" max="15" width="15.5703125" style="36" customWidth="1"/>
    <col min="16" max="16" width="19.42578125" customWidth="1"/>
    <col min="17" max="17" width="16.140625" customWidth="1"/>
    <col min="18" max="18" width="13.7109375" customWidth="1"/>
    <col min="19" max="19" width="13.42578125" customWidth="1"/>
    <col min="20" max="20" width="14.85546875" customWidth="1"/>
    <col min="21" max="21" width="16" customWidth="1"/>
    <col min="22" max="22" width="11.42578125" hidden="1" customWidth="1"/>
    <col min="23" max="23" width="15.5703125" customWidth="1"/>
    <col min="24" max="24" width="11.42578125" customWidth="1"/>
    <col min="25" max="25" width="2.28515625" customWidth="1"/>
    <col min="26" max="26" width="1.140625" customWidth="1"/>
    <col min="27" max="27" width="3.28515625" customWidth="1"/>
    <col min="28" max="28" width="17" customWidth="1"/>
    <col min="29" max="29" width="15" customWidth="1"/>
    <col min="30" max="30" width="11.42578125" customWidth="1"/>
    <col min="31" max="31" width="13.5703125" customWidth="1"/>
    <col min="32" max="32" width="16.85546875" customWidth="1"/>
    <col min="33" max="33" width="11.42578125" customWidth="1"/>
    <col min="34" max="34" width="2" style="36" customWidth="1"/>
    <col min="35" max="35" width="3.28515625" style="36" customWidth="1"/>
    <col min="36" max="36" width="2.28515625" style="36" customWidth="1"/>
    <col min="37" max="37" width="40.7109375" customWidth="1"/>
    <col min="38" max="38" width="15.42578125" customWidth="1"/>
  </cols>
  <sheetData>
    <row r="1" spans="1:13" ht="29.25" customHeight="1">
      <c r="A1" s="3"/>
      <c r="B1" s="3"/>
      <c r="C1" s="3"/>
      <c r="D1" s="3"/>
      <c r="E1" s="3"/>
      <c r="F1" s="3"/>
      <c r="G1" s="3"/>
      <c r="H1" s="3"/>
      <c r="I1" s="3"/>
      <c r="J1" s="3"/>
      <c r="K1" s="3"/>
      <c r="L1" s="3"/>
      <c r="M1" s="3"/>
    </row>
    <row r="2" spans="1:13" ht="15.75" customHeight="1">
      <c r="A2" s="3"/>
      <c r="B2" s="664" t="s">
        <v>488</v>
      </c>
      <c r="C2" s="664"/>
      <c r="D2" s="664"/>
      <c r="E2" s="664"/>
      <c r="F2" s="664"/>
      <c r="G2" s="664"/>
      <c r="H2" s="664"/>
      <c r="I2" s="664"/>
      <c r="J2" s="664"/>
      <c r="K2" s="280"/>
      <c r="L2" s="280"/>
      <c r="M2" s="280"/>
    </row>
    <row r="3" spans="1:13" ht="4.5" customHeight="1">
      <c r="A3" s="3"/>
      <c r="B3" s="3"/>
      <c r="C3" s="3"/>
      <c r="D3" s="3"/>
      <c r="E3" s="3"/>
      <c r="F3" s="3"/>
      <c r="G3" s="3"/>
      <c r="H3" s="3"/>
      <c r="I3" s="3"/>
      <c r="J3" s="3"/>
      <c r="K3" s="3"/>
      <c r="L3" s="3"/>
      <c r="M3" s="3"/>
    </row>
    <row r="4" spans="1:13" ht="60.75" customHeight="1">
      <c r="A4" s="3"/>
      <c r="B4" s="278" t="s">
        <v>489</v>
      </c>
      <c r="C4" s="634" t="s">
        <v>188</v>
      </c>
      <c r="D4" s="635"/>
      <c r="E4" s="633" t="s">
        <v>494</v>
      </c>
      <c r="F4" s="633"/>
      <c r="G4" s="661" t="s">
        <v>351</v>
      </c>
      <c r="H4" s="662"/>
      <c r="I4" s="662"/>
      <c r="J4" s="663"/>
      <c r="K4" s="3"/>
      <c r="L4" s="3"/>
      <c r="M4" s="3"/>
    </row>
    <row r="5" spans="1:13" ht="3" customHeight="1">
      <c r="A5" s="3"/>
      <c r="B5" s="278"/>
      <c r="C5" s="3"/>
      <c r="D5" s="3"/>
      <c r="E5" s="281"/>
      <c r="F5" s="281"/>
      <c r="G5" s="3"/>
      <c r="H5" s="3"/>
      <c r="I5" s="3"/>
      <c r="J5" s="3"/>
      <c r="K5" s="3"/>
      <c r="L5" s="3"/>
      <c r="M5" s="3"/>
    </row>
    <row r="6" spans="1:13">
      <c r="A6" s="3"/>
      <c r="B6" s="278" t="s">
        <v>490</v>
      </c>
      <c r="C6" s="634" t="s">
        <v>498</v>
      </c>
      <c r="D6" s="635"/>
      <c r="E6" s="633" t="s">
        <v>495</v>
      </c>
      <c r="F6" s="633"/>
      <c r="G6" s="312" t="s">
        <v>21</v>
      </c>
      <c r="H6" s="278" t="s">
        <v>499</v>
      </c>
      <c r="I6" s="666">
        <v>7671514</v>
      </c>
      <c r="J6" s="667"/>
      <c r="K6" s="3"/>
      <c r="L6" s="3"/>
      <c r="M6" s="3"/>
    </row>
    <row r="7" spans="1:13" ht="3" customHeight="1">
      <c r="A7" s="3"/>
      <c r="B7" s="278"/>
      <c r="C7" s="3"/>
      <c r="D7" s="3"/>
      <c r="E7" s="281"/>
      <c r="F7" s="281"/>
      <c r="G7" s="3"/>
      <c r="H7" s="278"/>
      <c r="I7" s="3"/>
      <c r="J7" s="3"/>
      <c r="K7" s="3"/>
      <c r="L7" s="3"/>
      <c r="M7" s="3"/>
    </row>
    <row r="8" spans="1:13">
      <c r="A8" s="3"/>
      <c r="B8" s="278" t="s">
        <v>491</v>
      </c>
      <c r="C8" s="634" t="s">
        <v>350</v>
      </c>
      <c r="D8" s="635"/>
      <c r="E8" s="282"/>
      <c r="F8" s="277" t="s">
        <v>496</v>
      </c>
      <c r="G8" s="407" t="s">
        <v>321</v>
      </c>
      <c r="H8" s="277" t="s">
        <v>500</v>
      </c>
      <c r="I8" s="634" t="s">
        <v>501</v>
      </c>
      <c r="J8" s="635"/>
      <c r="K8" s="3"/>
      <c r="L8" s="3"/>
      <c r="M8" s="3"/>
    </row>
    <row r="9" spans="1:13" ht="3" customHeight="1">
      <c r="A9" s="3"/>
      <c r="B9" s="281"/>
      <c r="C9" s="3"/>
      <c r="D9" s="3"/>
      <c r="E9" s="281"/>
      <c r="F9" s="281"/>
      <c r="G9" s="3"/>
      <c r="H9" s="3"/>
      <c r="I9" s="3"/>
      <c r="J9" s="3"/>
      <c r="K9" s="3"/>
      <c r="L9" s="3"/>
      <c r="M9" s="3"/>
    </row>
    <row r="10" spans="1:13">
      <c r="A10" s="3"/>
      <c r="B10" s="278" t="s">
        <v>492</v>
      </c>
      <c r="C10" s="670">
        <v>40269</v>
      </c>
      <c r="D10" s="671"/>
      <c r="E10" s="665" t="s">
        <v>497</v>
      </c>
      <c r="F10" s="660"/>
      <c r="G10" s="634" t="s">
        <v>50</v>
      </c>
      <c r="H10" s="669"/>
      <c r="I10" s="669"/>
      <c r="J10" s="635"/>
      <c r="K10" s="3"/>
      <c r="L10" s="3"/>
      <c r="M10" s="3"/>
    </row>
    <row r="11" spans="1:13" ht="5.25" customHeight="1">
      <c r="A11" s="3"/>
      <c r="B11" s="3"/>
      <c r="C11" s="3"/>
      <c r="D11" s="3"/>
      <c r="E11" s="3"/>
      <c r="F11" s="3"/>
      <c r="G11" s="3"/>
      <c r="H11" s="3"/>
      <c r="I11" s="3"/>
      <c r="J11" s="3"/>
      <c r="K11" s="3"/>
      <c r="L11" s="3"/>
      <c r="M11" s="3"/>
    </row>
    <row r="12" spans="1:13" ht="15" customHeight="1">
      <c r="A12" s="3"/>
      <c r="B12" s="278" t="s">
        <v>493</v>
      </c>
      <c r="C12" s="672" t="s">
        <v>39</v>
      </c>
      <c r="D12" s="672"/>
      <c r="E12" s="665" t="s">
        <v>266</v>
      </c>
      <c r="F12" s="633"/>
      <c r="G12" s="668" t="s">
        <v>502</v>
      </c>
      <c r="H12" s="668"/>
      <c r="I12" s="668"/>
      <c r="J12" s="668"/>
      <c r="K12" s="3"/>
      <c r="L12" s="3"/>
      <c r="M12" s="3"/>
    </row>
    <row r="13" spans="1:13" ht="5.25" customHeight="1">
      <c r="A13" s="3"/>
      <c r="B13" s="3"/>
      <c r="C13" s="3"/>
      <c r="D13" s="3"/>
      <c r="E13" s="3"/>
      <c r="F13" s="3"/>
      <c r="G13" s="3"/>
      <c r="H13" s="3"/>
      <c r="I13" s="3"/>
      <c r="J13" s="3"/>
      <c r="K13" s="3"/>
      <c r="L13" s="3"/>
      <c r="M13" s="3"/>
    </row>
    <row r="14" spans="1:13" ht="15.75" customHeight="1">
      <c r="A14" s="3"/>
      <c r="B14" s="664" t="s">
        <v>487</v>
      </c>
      <c r="C14" s="664"/>
      <c r="D14" s="664"/>
      <c r="E14" s="664"/>
      <c r="F14" s="664"/>
      <c r="G14" s="664"/>
      <c r="H14" s="664"/>
      <c r="I14" s="664"/>
      <c r="J14" s="664"/>
      <c r="K14" s="3"/>
      <c r="L14" s="3"/>
      <c r="M14" s="3"/>
    </row>
    <row r="15" spans="1:13" ht="3" customHeight="1">
      <c r="A15" s="3"/>
      <c r="B15" s="3"/>
      <c r="C15" s="3"/>
      <c r="D15" s="3"/>
      <c r="E15" s="3"/>
      <c r="F15" s="3"/>
      <c r="G15" s="3"/>
      <c r="H15" s="3"/>
      <c r="I15" s="3"/>
      <c r="J15" s="3"/>
      <c r="K15" s="3"/>
      <c r="L15" s="3"/>
      <c r="M15" s="3"/>
    </row>
    <row r="16" spans="1:13">
      <c r="A16" s="3"/>
      <c r="B16" s="278" t="s">
        <v>511</v>
      </c>
      <c r="C16" s="407" t="s">
        <v>94</v>
      </c>
      <c r="D16" s="277" t="s">
        <v>509</v>
      </c>
      <c r="E16" s="283">
        <v>40725</v>
      </c>
      <c r="F16" s="279" t="s">
        <v>510</v>
      </c>
      <c r="G16" s="283">
        <v>40908</v>
      </c>
      <c r="H16" s="665" t="s">
        <v>508</v>
      </c>
      <c r="I16" s="660"/>
      <c r="J16" s="283">
        <v>40996</v>
      </c>
      <c r="K16" s="3"/>
      <c r="L16" s="3"/>
      <c r="M16" s="3"/>
    </row>
    <row r="17" spans="1:35" ht="3" customHeight="1">
      <c r="A17" s="3"/>
      <c r="B17" s="3"/>
      <c r="C17" s="3"/>
      <c r="D17" s="3"/>
      <c r="E17" s="3"/>
      <c r="F17" s="3"/>
      <c r="G17" s="3"/>
      <c r="H17" s="3"/>
      <c r="I17" s="3"/>
      <c r="J17" s="3"/>
      <c r="K17" s="3"/>
      <c r="L17" s="3"/>
      <c r="M17" s="3"/>
    </row>
    <row r="18" spans="1:35" ht="15.75" customHeight="1">
      <c r="A18" s="3"/>
      <c r="B18" s="659" t="s">
        <v>512</v>
      </c>
      <c r="C18" s="660"/>
      <c r="D18" s="661" t="s">
        <v>448</v>
      </c>
      <c r="E18" s="662"/>
      <c r="F18" s="663"/>
      <c r="G18" s="284"/>
      <c r="H18" s="284"/>
      <c r="I18" s="284"/>
      <c r="J18" s="284"/>
      <c r="K18" s="3"/>
      <c r="L18" s="3"/>
      <c r="M18" s="3"/>
    </row>
    <row r="19" spans="1:35" ht="3" customHeight="1">
      <c r="A19" s="3"/>
      <c r="B19" s="3"/>
      <c r="C19" s="3"/>
      <c r="D19" s="3"/>
      <c r="E19" s="3"/>
      <c r="F19" s="3"/>
      <c r="G19" s="3"/>
      <c r="H19" s="3"/>
      <c r="I19" s="3"/>
      <c r="J19" s="3"/>
      <c r="K19" s="3"/>
      <c r="L19" s="3"/>
      <c r="M19" s="3"/>
    </row>
    <row r="20" spans="1:35" ht="5.25" customHeight="1">
      <c r="A20" s="3"/>
      <c r="B20" s="3"/>
      <c r="C20" s="3"/>
      <c r="D20" s="3"/>
      <c r="E20" s="3"/>
      <c r="F20" s="3"/>
      <c r="G20" s="3"/>
      <c r="H20" s="3"/>
      <c r="I20" s="3"/>
      <c r="J20" s="3"/>
      <c r="K20" s="3"/>
      <c r="L20" s="3"/>
      <c r="M20" s="3"/>
    </row>
    <row r="21" spans="1:35" ht="15.75" customHeight="1">
      <c r="A21" s="3"/>
      <c r="B21" s="664" t="s">
        <v>486</v>
      </c>
      <c r="C21" s="664"/>
      <c r="D21" s="664"/>
      <c r="E21" s="664"/>
      <c r="F21" s="664"/>
      <c r="G21" s="664"/>
      <c r="H21" s="664"/>
      <c r="I21" s="664"/>
      <c r="J21" s="664"/>
      <c r="K21" s="3"/>
      <c r="L21" s="3"/>
      <c r="M21" s="3"/>
    </row>
    <row r="22" spans="1:35">
      <c r="A22" s="3"/>
      <c r="B22" s="281" t="s">
        <v>503</v>
      </c>
      <c r="C22" s="3"/>
      <c r="D22" s="3"/>
      <c r="E22" s="285"/>
      <c r="F22" s="285"/>
      <c r="G22" s="3"/>
      <c r="H22" s="3"/>
      <c r="I22" s="285"/>
      <c r="J22" s="285"/>
      <c r="K22" s="3"/>
      <c r="L22" s="3"/>
      <c r="M22" s="3"/>
    </row>
    <row r="23" spans="1:35" ht="3" customHeight="1">
      <c r="A23" s="3"/>
      <c r="B23" s="3"/>
      <c r="C23" s="3"/>
      <c r="D23" s="3"/>
      <c r="E23" s="3"/>
      <c r="F23" s="3"/>
      <c r="G23" s="3"/>
      <c r="H23" s="3"/>
      <c r="I23" s="3"/>
      <c r="J23" s="3"/>
      <c r="K23" s="3"/>
      <c r="L23" s="3"/>
      <c r="M23" s="3"/>
    </row>
    <row r="24" spans="1:35" ht="15.75" thickBot="1">
      <c r="A24" s="3"/>
      <c r="B24" s="278" t="s">
        <v>504</v>
      </c>
      <c r="C24" s="393"/>
      <c r="D24" s="633" t="s">
        <v>505</v>
      </c>
      <c r="E24" s="633"/>
      <c r="F24" s="394"/>
      <c r="G24" s="633" t="s">
        <v>506</v>
      </c>
      <c r="H24" s="633"/>
      <c r="I24" s="684"/>
      <c r="J24" s="685"/>
      <c r="K24" s="3"/>
      <c r="L24" s="3"/>
      <c r="M24" s="3"/>
      <c r="N24" s="20"/>
    </row>
    <row r="25" spans="1:35" ht="19.5" thickBot="1">
      <c r="A25" s="3"/>
      <c r="B25" s="87" t="s">
        <v>330</v>
      </c>
      <c r="C25" s="88"/>
      <c r="D25" s="88"/>
      <c r="E25" s="88"/>
      <c r="F25" s="88"/>
      <c r="G25" s="88"/>
      <c r="H25" s="267"/>
      <c r="I25" s="89"/>
      <c r="J25" s="89"/>
      <c r="K25" s="267" t="s">
        <v>507</v>
      </c>
      <c r="L25" s="88"/>
      <c r="M25" s="88"/>
      <c r="N25" s="415"/>
      <c r="O25" s="40"/>
      <c r="AI25" s="44"/>
    </row>
    <row r="26" spans="1:35">
      <c r="A26" s="3"/>
      <c r="B26" s="694" t="s">
        <v>513</v>
      </c>
      <c r="C26" s="695"/>
      <c r="D26" s="429" t="s">
        <v>12</v>
      </c>
      <c r="E26" s="91"/>
      <c r="F26" s="91"/>
      <c r="G26" s="91"/>
      <c r="H26" s="91"/>
      <c r="I26" s="91"/>
      <c r="J26" s="92"/>
      <c r="K26" s="91"/>
      <c r="L26" s="91"/>
      <c r="M26" s="91"/>
      <c r="N26" s="40"/>
      <c r="O26" s="40"/>
      <c r="AI26" s="44"/>
    </row>
    <row r="27" spans="1:35" ht="18.75">
      <c r="A27" s="3"/>
      <c r="B27" s="90" t="s">
        <v>423</v>
      </c>
      <c r="C27" s="91"/>
      <c r="D27" s="91"/>
      <c r="E27" s="91"/>
      <c r="F27" s="91"/>
      <c r="G27" s="91"/>
      <c r="H27" s="91"/>
      <c r="I27" s="91"/>
      <c r="J27" s="92"/>
      <c r="K27" s="91"/>
      <c r="L27" s="91"/>
      <c r="M27" s="91"/>
      <c r="N27" s="40"/>
      <c r="O27" s="40"/>
      <c r="AI27" s="44"/>
    </row>
    <row r="28" spans="1:35" ht="15.75" thickBot="1">
      <c r="A28" s="3"/>
      <c r="B28" s="3"/>
      <c r="C28" s="3"/>
      <c r="D28" s="3"/>
      <c r="E28" s="3"/>
      <c r="F28" s="3"/>
      <c r="G28" s="3"/>
      <c r="H28" s="3"/>
      <c r="I28" s="3"/>
      <c r="J28" s="3"/>
      <c r="K28" s="3"/>
      <c r="L28" s="3"/>
      <c r="M28" s="3"/>
    </row>
    <row r="29" spans="1:35" ht="15.75" thickBot="1">
      <c r="A29" s="3"/>
      <c r="B29" s="639" t="s">
        <v>53</v>
      </c>
      <c r="C29" s="640"/>
      <c r="D29" s="640"/>
      <c r="E29" s="640"/>
      <c r="F29" s="640"/>
      <c r="G29" s="640"/>
      <c r="H29" s="640"/>
      <c r="I29" s="640"/>
      <c r="J29" s="640"/>
      <c r="K29" s="640"/>
      <c r="L29" s="640"/>
      <c r="M29" s="640"/>
      <c r="N29" s="641"/>
      <c r="P29" s="210"/>
      <c r="Q29" s="211"/>
      <c r="R29" s="212">
        <f>+C33</f>
        <v>1538129</v>
      </c>
      <c r="S29" s="210"/>
    </row>
    <row r="30" spans="1:35">
      <c r="A30" s="3"/>
      <c r="B30" s="93" t="s">
        <v>483</v>
      </c>
      <c r="C30" s="391" t="s">
        <v>343</v>
      </c>
      <c r="D30" s="391" t="s">
        <v>344</v>
      </c>
      <c r="E30" s="391" t="s">
        <v>345</v>
      </c>
      <c r="F30" s="391" t="s">
        <v>346</v>
      </c>
      <c r="G30" s="391" t="s">
        <v>347</v>
      </c>
      <c r="H30" s="391" t="s">
        <v>348</v>
      </c>
      <c r="I30" s="371" t="s">
        <v>104</v>
      </c>
      <c r="J30" s="371" t="s">
        <v>105</v>
      </c>
      <c r="K30" s="371" t="s">
        <v>106</v>
      </c>
      <c r="L30" s="371" t="s">
        <v>107</v>
      </c>
      <c r="M30" s="371" t="s">
        <v>108</v>
      </c>
      <c r="N30" s="372" t="s">
        <v>265</v>
      </c>
      <c r="O30" s="373" t="s">
        <v>1</v>
      </c>
      <c r="P30" s="210"/>
      <c r="Q30" s="211"/>
      <c r="R30" s="212">
        <f>+D33</f>
        <v>3581481</v>
      </c>
      <c r="S30" s="210"/>
    </row>
    <row r="31" spans="1:35">
      <c r="A31" s="3"/>
      <c r="B31" s="275" t="str">
        <f>CONCATENATE("Buget (in ",'Introducerea datelor'!$D$26,")")</f>
        <v>Buget (in $)</v>
      </c>
      <c r="C31" s="383">
        <v>1538129</v>
      </c>
      <c r="D31" s="382">
        <v>2043352</v>
      </c>
      <c r="E31" s="382">
        <v>2080365.84</v>
      </c>
      <c r="F31" s="382">
        <v>2052099.16</v>
      </c>
      <c r="G31" s="382"/>
      <c r="H31" s="382"/>
      <c r="I31" s="382"/>
      <c r="J31" s="382"/>
      <c r="K31" s="382"/>
      <c r="L31" s="382"/>
      <c r="M31" s="382"/>
      <c r="N31" s="382"/>
      <c r="O31" s="702">
        <f>+SUM(C35:N35)</f>
        <v>0</v>
      </c>
      <c r="P31" s="210"/>
      <c r="Q31" s="211"/>
      <c r="R31" s="212">
        <f>+E33</f>
        <v>5661846.8399999999</v>
      </c>
      <c r="S31" s="210"/>
    </row>
    <row r="32" spans="1:35">
      <c r="A32" s="3"/>
      <c r="B32" s="93" t="str">
        <f>CONCATENATE("Debursări de către FG (in ", $D$26,")")</f>
        <v>Debursări de către FG (in $)</v>
      </c>
      <c r="C32" s="383">
        <v>3877267</v>
      </c>
      <c r="D32" s="383"/>
      <c r="E32" s="383">
        <v>2289766</v>
      </c>
      <c r="F32" s="383">
        <v>761395</v>
      </c>
      <c r="G32" s="383"/>
      <c r="H32" s="383"/>
      <c r="I32" s="382"/>
      <c r="J32" s="382"/>
      <c r="K32" s="382"/>
      <c r="L32" s="382"/>
      <c r="M32" s="382"/>
      <c r="N32" s="382"/>
      <c r="O32" s="703"/>
      <c r="P32" s="210"/>
      <c r="Q32" s="211"/>
      <c r="R32" s="212">
        <f>+F33</f>
        <v>7713946</v>
      </c>
      <c r="S32" s="210"/>
    </row>
    <row r="33" spans="1:35">
      <c r="A33" s="3"/>
      <c r="B33" s="94" t="s">
        <v>484</v>
      </c>
      <c r="C33" s="384">
        <f>+C31</f>
        <v>1538129</v>
      </c>
      <c r="D33" s="384">
        <f>IF(AND(D31=0,D32=0),0,+C33+D31)</f>
        <v>3581481</v>
      </c>
      <c r="E33" s="384">
        <f t="shared" ref="E33:N33" si="0">IF(AND(E31=0,E32=0),0,+D33+E31)</f>
        <v>5661846.8399999999</v>
      </c>
      <c r="F33" s="384">
        <f t="shared" si="0"/>
        <v>7713946</v>
      </c>
      <c r="G33" s="384">
        <f t="shared" si="0"/>
        <v>0</v>
      </c>
      <c r="H33" s="384">
        <f t="shared" si="0"/>
        <v>0</v>
      </c>
      <c r="I33" s="384">
        <f t="shared" si="0"/>
        <v>0</v>
      </c>
      <c r="J33" s="384">
        <f t="shared" si="0"/>
        <v>0</v>
      </c>
      <c r="K33" s="384">
        <f t="shared" si="0"/>
        <v>0</v>
      </c>
      <c r="L33" s="384">
        <f t="shared" si="0"/>
        <v>0</v>
      </c>
      <c r="M33" s="384">
        <f t="shared" si="0"/>
        <v>0</v>
      </c>
      <c r="N33" s="384">
        <f t="shared" si="0"/>
        <v>0</v>
      </c>
      <c r="O33" s="703"/>
      <c r="P33" s="362"/>
      <c r="Q33" s="211"/>
      <c r="R33" s="212">
        <f>+G33</f>
        <v>0</v>
      </c>
      <c r="S33" s="210"/>
    </row>
    <row r="34" spans="1:35" ht="15.75" thickBot="1">
      <c r="A34" s="3"/>
      <c r="B34" s="95" t="s">
        <v>485</v>
      </c>
      <c r="C34" s="385">
        <f>+C32</f>
        <v>3877267</v>
      </c>
      <c r="D34" s="385">
        <f>IF(AND(D31=0,D32=0),0,+C34+D32)</f>
        <v>3877267</v>
      </c>
      <c r="E34" s="385">
        <f t="shared" ref="E34:N34" si="1">IF(AND(E31=0,E32=0),0,+D34+E32)</f>
        <v>6167033</v>
      </c>
      <c r="F34" s="385">
        <f t="shared" si="1"/>
        <v>6928428</v>
      </c>
      <c r="G34" s="385">
        <f t="shared" si="1"/>
        <v>0</v>
      </c>
      <c r="H34" s="385">
        <f t="shared" si="1"/>
        <v>0</v>
      </c>
      <c r="I34" s="385">
        <f t="shared" si="1"/>
        <v>0</v>
      </c>
      <c r="J34" s="385">
        <f t="shared" si="1"/>
        <v>0</v>
      </c>
      <c r="K34" s="385">
        <f t="shared" si="1"/>
        <v>0</v>
      </c>
      <c r="L34" s="385">
        <f t="shared" si="1"/>
        <v>0</v>
      </c>
      <c r="M34" s="385">
        <f t="shared" si="1"/>
        <v>0</v>
      </c>
      <c r="N34" s="385">
        <f t="shared" si="1"/>
        <v>0</v>
      </c>
      <c r="O34" s="704"/>
      <c r="P34" s="362"/>
      <c r="Q34" s="211"/>
      <c r="R34" s="212">
        <f>+H33</f>
        <v>0</v>
      </c>
      <c r="S34" s="210"/>
    </row>
    <row r="35" spans="1:35">
      <c r="A35" s="3"/>
      <c r="B35" s="3"/>
      <c r="C35" s="339">
        <f>+IF(AND(C30=$C$16,C33&lt;&gt;0),C34/C33,0)</f>
        <v>0</v>
      </c>
      <c r="D35" s="339">
        <f t="shared" ref="D35:N35" si="2">+IF(AND(D30=$C$16,D33&lt;&gt;0),D34/D33,0)</f>
        <v>0</v>
      </c>
      <c r="E35" s="339">
        <f t="shared" si="2"/>
        <v>0</v>
      </c>
      <c r="F35" s="339">
        <f t="shared" si="2"/>
        <v>0</v>
      </c>
      <c r="G35" s="339">
        <f t="shared" si="2"/>
        <v>0</v>
      </c>
      <c r="H35" s="339">
        <f t="shared" si="2"/>
        <v>0</v>
      </c>
      <c r="I35" s="339">
        <f t="shared" si="2"/>
        <v>0</v>
      </c>
      <c r="J35" s="339">
        <f t="shared" si="2"/>
        <v>0</v>
      </c>
      <c r="K35" s="339">
        <f t="shared" si="2"/>
        <v>0</v>
      </c>
      <c r="L35" s="339">
        <f t="shared" si="2"/>
        <v>0</v>
      </c>
      <c r="M35" s="339">
        <f t="shared" si="2"/>
        <v>0</v>
      </c>
      <c r="N35" s="339">
        <f t="shared" si="2"/>
        <v>0</v>
      </c>
      <c r="O35" s="286"/>
      <c r="P35" s="213"/>
      <c r="Q35" s="214"/>
      <c r="R35" s="212">
        <f>+I33</f>
        <v>0</v>
      </c>
      <c r="S35" s="210"/>
    </row>
    <row r="36" spans="1:35" ht="18.75">
      <c r="A36" s="3"/>
      <c r="B36" s="90" t="s">
        <v>424</v>
      </c>
      <c r="C36" s="3"/>
      <c r="D36" s="3"/>
      <c r="E36" s="353"/>
      <c r="F36" s="3"/>
      <c r="G36" s="261"/>
      <c r="H36" s="3"/>
      <c r="I36" s="3"/>
      <c r="J36" s="3"/>
      <c r="K36" s="3"/>
      <c r="L36" s="3"/>
      <c r="M36" s="3"/>
      <c r="N36" s="41"/>
      <c r="O36" s="41"/>
      <c r="AI36" s="20"/>
    </row>
    <row r="37" spans="1:35" ht="15.75" thickBot="1">
      <c r="A37" s="3"/>
      <c r="B37" s="3"/>
      <c r="C37" s="3"/>
      <c r="D37" s="3"/>
      <c r="E37" s="3"/>
      <c r="F37" s="3"/>
      <c r="G37" s="3"/>
      <c r="H37" s="3"/>
      <c r="I37" s="3"/>
      <c r="J37" s="3"/>
      <c r="K37" s="3"/>
      <c r="L37" s="3"/>
      <c r="M37" s="3"/>
      <c r="N37" s="39"/>
      <c r="O37" s="39"/>
    </row>
    <row r="38" spans="1:35" ht="30" customHeight="1">
      <c r="A38" s="3"/>
      <c r="B38" s="397" t="s">
        <v>425</v>
      </c>
      <c r="C38" s="398" t="str">
        <f>CONCATENATE("Bugetul Cumulativ (in ",'Introducerea datelor'!$D$26,")")</f>
        <v>Bugetul Cumulativ (in $)</v>
      </c>
      <c r="D38" s="399" t="str">
        <f>CONCATENATE("Cheltuielile Cumulative (in ",'Introducerea datelor'!$D$26,")")</f>
        <v>Cheltuielile Cumulative (in $)</v>
      </c>
      <c r="E38" s="273"/>
      <c r="F38" s="289"/>
      <c r="G38" s="3"/>
      <c r="H38" s="3"/>
      <c r="I38" s="3"/>
      <c r="J38" s="101"/>
      <c r="K38" s="42"/>
      <c r="N38"/>
      <c r="O38"/>
      <c r="AE38" s="20"/>
      <c r="AF38" s="36"/>
    </row>
    <row r="39" spans="1:35" ht="14.25" customHeight="1">
      <c r="A39" s="3"/>
      <c r="B39" s="400" t="s">
        <v>418</v>
      </c>
      <c r="C39" s="395">
        <v>3053571.77</v>
      </c>
      <c r="D39" s="401">
        <v>2695475.11</v>
      </c>
      <c r="E39" s="287"/>
      <c r="F39" s="364"/>
      <c r="G39" s="365"/>
      <c r="H39" s="3"/>
      <c r="I39" s="3"/>
      <c r="J39" s="102"/>
      <c r="K39" s="43"/>
      <c r="N39"/>
      <c r="O39"/>
      <c r="AE39" s="20"/>
      <c r="AF39" s="36"/>
    </row>
    <row r="40" spans="1:35" ht="60.75" customHeight="1">
      <c r="A40" s="3"/>
      <c r="B40" s="491" t="s">
        <v>419</v>
      </c>
      <c r="C40" s="395">
        <v>3845087.23</v>
      </c>
      <c r="D40" s="401">
        <v>2478862.9700000002</v>
      </c>
      <c r="E40" s="15"/>
      <c r="F40" s="364"/>
      <c r="G40" s="365"/>
      <c r="H40" s="3"/>
      <c r="I40" s="3"/>
      <c r="J40" s="3"/>
      <c r="K40" s="43"/>
      <c r="N40"/>
      <c r="O40"/>
      <c r="AE40" s="20"/>
      <c r="AF40" s="36"/>
    </row>
    <row r="41" spans="1:35">
      <c r="A41" s="3"/>
      <c r="B41" s="402" t="s">
        <v>420</v>
      </c>
      <c r="C41" s="396">
        <v>324308</v>
      </c>
      <c r="D41" s="401">
        <v>204359.07</v>
      </c>
      <c r="E41" s="15"/>
      <c r="F41" s="366"/>
      <c r="G41" s="3"/>
      <c r="H41" s="3"/>
      <c r="I41" s="3"/>
      <c r="J41" s="3"/>
      <c r="K41" s="43"/>
      <c r="N41"/>
      <c r="O41"/>
      <c r="AE41" s="20"/>
      <c r="AF41" s="36"/>
    </row>
    <row r="42" spans="1:35" ht="33" customHeight="1">
      <c r="A42" s="3"/>
      <c r="B42" s="400" t="s">
        <v>421</v>
      </c>
      <c r="C42" s="395">
        <v>490979</v>
      </c>
      <c r="D42" s="401">
        <v>258468.26</v>
      </c>
      <c r="E42" s="15"/>
      <c r="F42" s="363"/>
      <c r="G42" s="3"/>
      <c r="H42" s="3"/>
      <c r="I42" s="3"/>
      <c r="J42" s="3"/>
      <c r="K42" s="20"/>
      <c r="N42"/>
      <c r="O42"/>
      <c r="AE42" s="20"/>
      <c r="AF42" s="36"/>
    </row>
    <row r="43" spans="1:35">
      <c r="A43" s="3"/>
      <c r="B43" s="402" t="s">
        <v>422</v>
      </c>
      <c r="C43" s="396" t="s">
        <v>417</v>
      </c>
      <c r="D43" s="401">
        <v>49741.86</v>
      </c>
      <c r="E43" s="15"/>
      <c r="F43" s="288"/>
      <c r="G43" s="3"/>
      <c r="H43" s="3"/>
      <c r="I43" s="3"/>
      <c r="J43" s="3"/>
      <c r="K43" s="20"/>
      <c r="N43"/>
      <c r="O43"/>
      <c r="AE43" s="20"/>
      <c r="AF43" s="36"/>
    </row>
    <row r="44" spans="1:35">
      <c r="A44" s="3"/>
      <c r="B44" s="402"/>
      <c r="C44" s="396"/>
      <c r="D44" s="401"/>
      <c r="E44" s="15"/>
      <c r="F44" s="423"/>
      <c r="G44" s="3"/>
      <c r="H44" s="3"/>
      <c r="I44" s="3"/>
      <c r="J44" s="3"/>
      <c r="K44" s="20"/>
      <c r="N44"/>
      <c r="O44"/>
      <c r="AE44" s="20"/>
      <c r="AF44" s="36"/>
    </row>
    <row r="45" spans="1:35">
      <c r="A45" s="3"/>
      <c r="B45" s="402"/>
      <c r="C45" s="396"/>
      <c r="D45" s="401"/>
      <c r="E45" s="15"/>
      <c r="F45" s="288"/>
      <c r="G45" s="15"/>
      <c r="H45" s="15"/>
      <c r="I45" s="15"/>
      <c r="J45" s="15"/>
      <c r="K45" s="20"/>
      <c r="N45"/>
      <c r="O45"/>
      <c r="AE45" s="36"/>
      <c r="AF45" s="36"/>
    </row>
    <row r="46" spans="1:35" ht="15.75" thickBot="1">
      <c r="A46" s="3"/>
      <c r="B46" s="403"/>
      <c r="C46" s="395"/>
      <c r="D46" s="401"/>
      <c r="E46" s="15"/>
      <c r="F46" s="15"/>
      <c r="G46" s="15"/>
      <c r="H46" s="15"/>
      <c r="I46" s="15"/>
      <c r="J46" s="15"/>
      <c r="K46" s="20"/>
      <c r="N46"/>
      <c r="O46"/>
      <c r="AE46" s="36"/>
      <c r="AF46" s="36"/>
    </row>
    <row r="47" spans="1:35" ht="15.75" thickBot="1">
      <c r="A47" s="3"/>
      <c r="B47" s="404" t="s">
        <v>52</v>
      </c>
      <c r="C47" s="405">
        <f>SUM(C39:C43)</f>
        <v>7713946</v>
      </c>
      <c r="D47" s="406">
        <f>SUM(D39:D43)</f>
        <v>5686907.2700000005</v>
      </c>
      <c r="E47" s="286"/>
      <c r="F47" s="705" t="str">
        <f ca="1">+IF((ROUND(C47,0)=ROUND(OFFSET(B33,0,RIGHT('Introducerea datelor'!$C$16,LEN('Introducerea datelor'!$C$16)-1),1,1),0)),"OK: Datele coincid","Atentie: Datele nu coincid")</f>
        <v>OK: Datele coincid</v>
      </c>
      <c r="G47" s="706"/>
      <c r="H47" s="706"/>
      <c r="I47" s="707"/>
      <c r="J47" s="204"/>
      <c r="K47" s="204"/>
      <c r="L47" s="204"/>
      <c r="M47" s="213"/>
      <c r="N47" s="214"/>
      <c r="O47" s="212"/>
      <c r="P47" s="210"/>
      <c r="AE47" s="36"/>
      <c r="AF47" s="36"/>
    </row>
    <row r="48" spans="1:35">
      <c r="A48" s="3"/>
      <c r="B48" s="3"/>
      <c r="C48" s="204"/>
      <c r="D48" s="204"/>
      <c r="E48" s="270"/>
      <c r="F48" s="204"/>
      <c r="G48" s="204"/>
      <c r="H48" s="204"/>
      <c r="I48" s="204"/>
      <c r="J48" s="204"/>
      <c r="K48" s="204"/>
      <c r="L48" s="204"/>
      <c r="M48" s="204"/>
      <c r="N48" s="204"/>
      <c r="O48" s="204"/>
      <c r="P48" s="213"/>
      <c r="Q48" s="214"/>
      <c r="R48" s="212"/>
      <c r="S48" s="210"/>
    </row>
    <row r="49" spans="1:35" ht="18.75">
      <c r="A49" s="3"/>
      <c r="B49" s="90" t="s">
        <v>426</v>
      </c>
      <c r="C49" s="3"/>
      <c r="D49" s="3"/>
      <c r="E49" s="3"/>
      <c r="F49" s="3"/>
      <c r="G49" s="3"/>
      <c r="H49" s="3"/>
      <c r="I49" s="3"/>
      <c r="J49" s="3"/>
      <c r="K49" s="3"/>
      <c r="L49" s="3"/>
      <c r="M49" s="3"/>
      <c r="P49" s="210"/>
      <c r="Q49" s="211"/>
      <c r="R49" s="212">
        <f>+J33</f>
        <v>0</v>
      </c>
      <c r="S49" s="210"/>
    </row>
    <row r="50" spans="1:35" ht="15.75" thickBot="1">
      <c r="A50" s="3"/>
      <c r="B50" s="3"/>
      <c r="C50" s="3"/>
      <c r="D50" s="3"/>
      <c r="E50" s="3"/>
      <c r="F50" s="3"/>
      <c r="G50" s="3"/>
      <c r="H50" s="3"/>
      <c r="I50" s="3"/>
      <c r="J50" s="3"/>
      <c r="K50" s="3"/>
      <c r="L50" s="3"/>
      <c r="M50" s="3"/>
      <c r="P50" s="210"/>
      <c r="Q50" s="211"/>
      <c r="R50" s="212">
        <f>+K33</f>
        <v>0</v>
      </c>
      <c r="S50" s="210"/>
    </row>
    <row r="51" spans="1:35" ht="35.25" customHeight="1">
      <c r="A51" s="3"/>
      <c r="B51" s="292"/>
      <c r="C51" s="293" t="s">
        <v>427</v>
      </c>
      <c r="D51" s="293" t="s">
        <v>428</v>
      </c>
      <c r="E51" s="421" t="str">
        <f>CONCATENATE("Total Cheltuit și debursat (in ",D26,")")</f>
        <v>Total Cheltuit și debursat (in $)</v>
      </c>
      <c r="F51" s="3"/>
      <c r="G51" s="296"/>
      <c r="H51" s="289"/>
      <c r="I51" s="276"/>
      <c r="J51" s="276"/>
      <c r="K51" s="276"/>
      <c r="L51" s="276"/>
      <c r="M51" s="22"/>
      <c r="N51" s="22"/>
      <c r="O51" s="210"/>
      <c r="P51" s="211"/>
      <c r="Q51" s="212">
        <f>+M33</f>
        <v>0</v>
      </c>
      <c r="R51" s="210"/>
      <c r="AH51" s="20"/>
    </row>
    <row r="52" spans="1:35">
      <c r="A52" s="3"/>
      <c r="B52" s="290" t="s">
        <v>514</v>
      </c>
      <c r="C52" s="386">
        <v>6167033</v>
      </c>
      <c r="D52" s="387">
        <v>761395</v>
      </c>
      <c r="E52" s="388">
        <f>+D52+C52</f>
        <v>6928428</v>
      </c>
      <c r="F52" s="3"/>
      <c r="G52" s="97"/>
      <c r="H52" s="294"/>
      <c r="I52" s="96"/>
      <c r="J52" s="207"/>
      <c r="K52" s="208"/>
      <c r="L52" s="98"/>
      <c r="M52" s="37"/>
      <c r="N52" s="37"/>
      <c r="O52" s="210"/>
      <c r="P52" s="210"/>
      <c r="Q52" s="210"/>
      <c r="R52" s="210"/>
      <c r="AH52" s="20"/>
    </row>
    <row r="53" spans="1:35">
      <c r="A53" s="3"/>
      <c r="B53" s="290" t="s">
        <v>515</v>
      </c>
      <c r="C53" s="386">
        <v>3493703.37</v>
      </c>
      <c r="D53" s="386">
        <v>2193203.9</v>
      </c>
      <c r="E53" s="388">
        <f>+D53+C53</f>
        <v>5686907.2699999996</v>
      </c>
      <c r="F53" s="3"/>
      <c r="G53" s="255"/>
      <c r="H53" s="294"/>
      <c r="I53" s="96"/>
      <c r="J53" s="207"/>
      <c r="K53" s="207"/>
      <c r="L53" s="98"/>
      <c r="M53" s="38"/>
      <c r="N53" s="38"/>
      <c r="O53" s="210"/>
      <c r="P53" s="210"/>
      <c r="Q53" s="210"/>
      <c r="R53" s="210"/>
      <c r="AH53" s="20"/>
    </row>
    <row r="54" spans="1:35">
      <c r="A54" s="3"/>
      <c r="B54" s="290" t="s">
        <v>516</v>
      </c>
      <c r="C54" s="386">
        <f>1738580.69-716520.69</f>
        <v>1022060</v>
      </c>
      <c r="D54" s="386">
        <v>716519.69</v>
      </c>
      <c r="E54" s="388">
        <f>+D54+C54</f>
        <v>1738579.69</v>
      </c>
      <c r="F54" s="3"/>
      <c r="G54" s="97"/>
      <c r="H54" s="294"/>
      <c r="I54" s="96"/>
      <c r="J54" s="207"/>
      <c r="K54" s="208"/>
      <c r="L54" s="98"/>
      <c r="M54" s="37"/>
      <c r="N54" s="37"/>
      <c r="O54"/>
      <c r="AH54" s="20"/>
    </row>
    <row r="55" spans="1:35" ht="15.75" thickBot="1">
      <c r="A55" s="3"/>
      <c r="B55" s="291" t="s">
        <v>517</v>
      </c>
      <c r="C55" s="389">
        <v>1021459</v>
      </c>
      <c r="D55" s="389">
        <v>629811</v>
      </c>
      <c r="E55" s="390">
        <f>+D55+C55</f>
        <v>1651270</v>
      </c>
      <c r="F55" s="3"/>
      <c r="G55" s="256"/>
      <c r="H55" s="295"/>
      <c r="I55" s="99"/>
      <c r="J55" s="99"/>
      <c r="K55" s="99"/>
      <c r="L55" s="98"/>
      <c r="M55" s="38"/>
      <c r="N55" s="38"/>
      <c r="O55"/>
      <c r="AH55" s="20"/>
    </row>
    <row r="56" spans="1:35" ht="15.75" customHeight="1">
      <c r="A56" s="3"/>
      <c r="B56" s="3"/>
      <c r="C56" s="3"/>
      <c r="D56" s="3"/>
      <c r="E56" s="3"/>
      <c r="F56" s="3"/>
      <c r="G56" s="3"/>
      <c r="H56" s="3"/>
      <c r="I56" s="3"/>
      <c r="J56" s="3"/>
      <c r="K56" s="3"/>
      <c r="L56" s="3"/>
      <c r="M56" s="3"/>
      <c r="AI56" s="20"/>
    </row>
    <row r="57" spans="1:35">
      <c r="A57" s="3"/>
      <c r="B57" s="3"/>
      <c r="C57" s="3"/>
      <c r="D57" s="274"/>
      <c r="E57" s="3"/>
      <c r="F57" s="3"/>
      <c r="G57" s="3"/>
      <c r="H57" s="3"/>
      <c r="I57" s="3"/>
      <c r="J57" s="3"/>
      <c r="K57" s="3"/>
      <c r="L57" s="3"/>
      <c r="M57" s="3"/>
    </row>
    <row r="58" spans="1:35" ht="18.75">
      <c r="A58" s="3"/>
      <c r="B58" s="90" t="s">
        <v>429</v>
      </c>
      <c r="C58" s="3"/>
      <c r="D58" s="3"/>
      <c r="E58" s="3"/>
      <c r="F58" s="3"/>
      <c r="G58" s="3"/>
      <c r="H58" s="3"/>
      <c r="I58" s="3"/>
      <c r="J58" s="3"/>
      <c r="K58" s="3"/>
      <c r="L58" s="3"/>
      <c r="M58" s="3"/>
    </row>
    <row r="59" spans="1:35" ht="15.75" thickBot="1">
      <c r="A59" s="3"/>
      <c r="B59" s="3"/>
      <c r="C59" s="3"/>
      <c r="D59" s="3"/>
      <c r="E59" s="3"/>
      <c r="F59" s="3"/>
      <c r="G59" s="3"/>
      <c r="H59" s="3"/>
      <c r="I59" s="3"/>
      <c r="J59" s="3"/>
      <c r="K59" s="3"/>
      <c r="L59" s="3"/>
      <c r="M59" s="3"/>
    </row>
    <row r="60" spans="1:35">
      <c r="A60" s="3"/>
      <c r="B60" s="648" t="s">
        <v>430</v>
      </c>
      <c r="C60" s="649"/>
      <c r="D60" s="650"/>
      <c r="E60" s="3"/>
      <c r="F60" s="3"/>
      <c r="G60" s="3"/>
      <c r="H60" s="3"/>
      <c r="I60" s="3"/>
      <c r="J60" s="3"/>
      <c r="K60" s="3"/>
      <c r="L60" s="3"/>
      <c r="M60" s="36"/>
      <c r="O60"/>
    </row>
    <row r="61" spans="1:35">
      <c r="A61" s="3"/>
      <c r="B61" s="103"/>
      <c r="C61" s="298" t="s">
        <v>431</v>
      </c>
      <c r="D61" s="299" t="s">
        <v>432</v>
      </c>
      <c r="E61" s="3"/>
      <c r="F61" s="3"/>
      <c r="G61" s="3"/>
      <c r="H61" s="3"/>
      <c r="I61" s="3"/>
      <c r="J61" s="3"/>
      <c r="K61" s="3"/>
      <c r="L61" s="3"/>
      <c r="M61" s="36"/>
      <c r="O61"/>
    </row>
    <row r="62" spans="1:35">
      <c r="A62" s="3"/>
      <c r="B62" s="104" t="s">
        <v>433</v>
      </c>
      <c r="C62" s="367">
        <v>45</v>
      </c>
      <c r="D62" s="368">
        <v>38</v>
      </c>
      <c r="E62" s="3"/>
      <c r="F62" s="3"/>
      <c r="G62" s="3"/>
      <c r="H62" s="3"/>
      <c r="I62" s="3"/>
      <c r="J62" s="3"/>
      <c r="K62" s="3"/>
      <c r="L62" s="3"/>
      <c r="M62" s="36"/>
      <c r="O62"/>
    </row>
    <row r="63" spans="1:35">
      <c r="A63" s="3"/>
      <c r="B63" s="297" t="s">
        <v>434</v>
      </c>
      <c r="C63" s="367">
        <v>45</v>
      </c>
      <c r="D63" s="368"/>
      <c r="E63" s="3"/>
      <c r="F63" s="3"/>
      <c r="G63" s="3"/>
      <c r="H63" s="294"/>
      <c r="I63" s="294"/>
      <c r="J63" s="3"/>
      <c r="K63" s="3"/>
      <c r="L63" s="3"/>
      <c r="M63" s="36"/>
      <c r="O63"/>
    </row>
    <row r="64" spans="1:35" ht="15.75" thickBot="1">
      <c r="A64" s="3"/>
      <c r="B64" s="105" t="s">
        <v>435</v>
      </c>
      <c r="C64" s="369">
        <v>20</v>
      </c>
      <c r="D64" s="370">
        <v>2</v>
      </c>
      <c r="E64" s="3"/>
      <c r="F64" s="3"/>
      <c r="G64" s="3"/>
      <c r="H64" s="294"/>
      <c r="I64" s="294"/>
      <c r="J64" s="3"/>
      <c r="K64" s="3"/>
      <c r="L64" s="3"/>
      <c r="M64" s="36"/>
      <c r="O64"/>
    </row>
    <row r="65" spans="1:30">
      <c r="A65" s="3"/>
      <c r="B65" s="3"/>
      <c r="C65" s="3"/>
      <c r="D65" s="3"/>
      <c r="E65" s="3"/>
      <c r="F65" s="3"/>
      <c r="G65" s="3"/>
      <c r="H65" s="3"/>
      <c r="I65" s="3"/>
      <c r="J65" s="3"/>
      <c r="K65" s="3"/>
      <c r="L65" s="3"/>
      <c r="M65" s="3"/>
    </row>
    <row r="66" spans="1:30" ht="15.75" thickBot="1">
      <c r="A66" s="3"/>
      <c r="B66" s="3"/>
      <c r="C66" s="3"/>
      <c r="D66" s="3"/>
      <c r="E66" s="3"/>
      <c r="F66" s="3"/>
      <c r="G66" s="3"/>
      <c r="H66" s="3"/>
      <c r="I66" s="3"/>
      <c r="J66" s="3"/>
      <c r="K66" s="3"/>
      <c r="L66" s="417"/>
      <c r="M66" s="3"/>
      <c r="AC66" s="19"/>
      <c r="AD66" s="19"/>
    </row>
    <row r="67" spans="1:30" ht="19.5" thickBot="1">
      <c r="A67" s="3"/>
      <c r="B67" s="106" t="s">
        <v>436</v>
      </c>
      <c r="C67" s="107"/>
      <c r="D67" s="107"/>
      <c r="E67" s="107"/>
      <c r="F67" s="107"/>
      <c r="G67" s="107"/>
      <c r="H67" s="322" t="s">
        <v>437</v>
      </c>
      <c r="I67" s="107"/>
      <c r="J67" s="108"/>
      <c r="K67" s="108"/>
      <c r="L67" s="418"/>
      <c r="M67" s="419"/>
      <c r="N67" s="84"/>
      <c r="O67" s="84"/>
      <c r="P67" s="84"/>
      <c r="S67" s="44"/>
      <c r="AC67" s="19"/>
      <c r="AD67" s="19"/>
    </row>
    <row r="68" spans="1:30" ht="18.75">
      <c r="A68" s="3"/>
      <c r="B68" s="110"/>
      <c r="C68" s="109"/>
      <c r="D68" s="109"/>
      <c r="E68" s="109"/>
      <c r="F68" s="109"/>
      <c r="G68" s="109"/>
      <c r="H68" s="109"/>
      <c r="I68" s="109"/>
      <c r="J68" s="109"/>
      <c r="K68" s="111"/>
      <c r="L68" s="111"/>
      <c r="M68" s="109"/>
      <c r="N68" s="84"/>
      <c r="O68" s="84"/>
      <c r="P68" s="84"/>
      <c r="S68" s="44"/>
      <c r="AC68" s="19"/>
      <c r="AD68" s="19"/>
    </row>
    <row r="69" spans="1:30" ht="18.75">
      <c r="A69" s="3"/>
      <c r="B69" s="110" t="s">
        <v>438</v>
      </c>
      <c r="C69" s="109"/>
      <c r="D69" s="109"/>
      <c r="E69" s="109"/>
      <c r="F69" s="109"/>
      <c r="G69" s="109"/>
      <c r="H69" s="109"/>
      <c r="I69" s="109"/>
      <c r="J69" s="109"/>
      <c r="K69" s="111"/>
      <c r="L69" s="111"/>
      <c r="M69" s="109"/>
      <c r="N69" s="84"/>
      <c r="O69" s="84"/>
      <c r="P69" s="84"/>
      <c r="S69" s="44"/>
      <c r="AC69" s="19"/>
      <c r="AD69" s="19"/>
    </row>
    <row r="70" spans="1:30" ht="15.75" thickBot="1">
      <c r="A70" s="3"/>
      <c r="B70" s="2"/>
      <c r="C70" s="112"/>
      <c r="D70" s="112"/>
      <c r="E70" s="112"/>
      <c r="F70" s="112"/>
      <c r="G70" s="112"/>
      <c r="H70" s="2"/>
      <c r="I70" s="112"/>
      <c r="J70" s="2"/>
      <c r="K70" s="2"/>
      <c r="L70" s="2"/>
      <c r="M70" s="2"/>
      <c r="N70" s="20"/>
      <c r="O70" s="19"/>
      <c r="P70" s="19"/>
      <c r="Q70" s="19"/>
      <c r="R70" s="19"/>
      <c r="S70" s="19"/>
      <c r="AD70" s="19"/>
    </row>
    <row r="71" spans="1:30" ht="60">
      <c r="A71" s="3"/>
      <c r="B71" s="692"/>
      <c r="C71" s="693"/>
      <c r="D71" s="113" t="s">
        <v>439</v>
      </c>
      <c r="E71" s="114" t="s">
        <v>440</v>
      </c>
      <c r="F71" s="114" t="s">
        <v>441</v>
      </c>
      <c r="G71" s="115" t="s">
        <v>52</v>
      </c>
      <c r="H71" s="307"/>
      <c r="I71" s="308"/>
      <c r="J71" s="15"/>
      <c r="K71" s="2"/>
      <c r="L71" s="2"/>
      <c r="M71" s="2"/>
      <c r="N71" s="20"/>
      <c r="O71" s="19"/>
      <c r="P71" s="19"/>
      <c r="Q71" s="19"/>
      <c r="R71" s="19"/>
      <c r="S71" s="19"/>
    </row>
    <row r="72" spans="1:30">
      <c r="A72" s="3"/>
      <c r="B72" s="636" t="s">
        <v>442</v>
      </c>
      <c r="C72" s="637"/>
      <c r="D72" s="258"/>
      <c r="E72" s="258"/>
      <c r="F72" s="258"/>
      <c r="G72" s="117">
        <f>SUM(D72:F72)</f>
        <v>0</v>
      </c>
      <c r="H72" s="288"/>
      <c r="I72" s="306"/>
      <c r="J72" s="306"/>
      <c r="K72" s="2"/>
      <c r="L72" s="2"/>
      <c r="M72" s="2"/>
      <c r="N72" s="20"/>
      <c r="O72" s="19"/>
      <c r="P72" s="19"/>
      <c r="Q72" s="19"/>
      <c r="R72" s="19"/>
      <c r="S72" s="19"/>
    </row>
    <row r="73" spans="1:30" ht="15.75" thickBot="1">
      <c r="A73" s="3"/>
      <c r="B73" s="686" t="s">
        <v>443</v>
      </c>
      <c r="C73" s="687"/>
      <c r="D73" s="259">
        <v>1</v>
      </c>
      <c r="E73" s="259"/>
      <c r="F73" s="259"/>
      <c r="G73" s="119">
        <f>SUM(D73:F73)</f>
        <v>1</v>
      </c>
      <c r="H73" s="288"/>
      <c r="I73" s="15"/>
      <c r="J73" s="15"/>
      <c r="K73" s="2"/>
      <c r="L73" s="2"/>
      <c r="M73" s="2"/>
      <c r="N73" s="19"/>
      <c r="O73" s="19"/>
      <c r="P73" s="19"/>
      <c r="Q73" s="19"/>
      <c r="R73" s="19"/>
      <c r="S73" s="19"/>
    </row>
    <row r="74" spans="1:30">
      <c r="A74" s="3"/>
      <c r="B74" s="2"/>
      <c r="C74" s="2"/>
      <c r="D74" s="2"/>
      <c r="E74" s="2"/>
      <c r="F74" s="2"/>
      <c r="G74" s="2"/>
      <c r="H74" s="2"/>
      <c r="I74" s="2"/>
      <c r="J74" s="2"/>
      <c r="K74" s="2"/>
      <c r="L74" s="2"/>
      <c r="M74" s="2"/>
      <c r="N74" s="19"/>
      <c r="O74" s="19"/>
      <c r="P74" s="19"/>
      <c r="Q74" s="19"/>
      <c r="R74" s="19"/>
      <c r="S74" s="19"/>
    </row>
    <row r="75" spans="1:30">
      <c r="A75" s="3"/>
      <c r="B75" s="2"/>
      <c r="C75" s="2"/>
      <c r="D75" s="2"/>
      <c r="E75" s="2"/>
      <c r="F75" s="2"/>
      <c r="G75" s="2"/>
      <c r="H75" s="2"/>
      <c r="I75" s="2"/>
      <c r="J75" s="2"/>
      <c r="K75" s="2"/>
      <c r="L75" s="2"/>
      <c r="M75" s="2"/>
      <c r="N75" s="19"/>
      <c r="O75" s="19"/>
      <c r="P75" s="19"/>
      <c r="S75" s="19"/>
    </row>
    <row r="76" spans="1:30" ht="18.75">
      <c r="A76" s="3"/>
      <c r="B76" s="110" t="s">
        <v>444</v>
      </c>
      <c r="C76" s="2"/>
      <c r="D76" s="2"/>
      <c r="E76" s="2"/>
      <c r="F76" s="2"/>
      <c r="G76" s="2"/>
      <c r="H76" s="2"/>
      <c r="I76" s="2"/>
      <c r="J76" s="2"/>
      <c r="K76" s="2"/>
      <c r="L76" s="2"/>
      <c r="M76" s="2"/>
      <c r="N76" s="19"/>
      <c r="O76" s="19"/>
      <c r="P76" s="19"/>
      <c r="S76" s="19"/>
    </row>
    <row r="77" spans="1:30" ht="15.75" thickBot="1">
      <c r="A77" s="3"/>
      <c r="B77" s="2"/>
      <c r="C77" s="2"/>
      <c r="D77" s="2"/>
      <c r="E77" s="2"/>
      <c r="F77" s="2"/>
      <c r="G77" s="2"/>
      <c r="H77" s="2"/>
      <c r="I77" s="2"/>
      <c r="J77" s="2"/>
      <c r="K77" s="2"/>
      <c r="L77" s="2"/>
      <c r="M77" s="2"/>
      <c r="N77" s="19"/>
      <c r="O77" s="19"/>
      <c r="P77" s="19"/>
      <c r="S77" s="19"/>
    </row>
    <row r="78" spans="1:30">
      <c r="A78" s="3"/>
      <c r="B78" s="120"/>
      <c r="C78" s="509" t="s">
        <v>445</v>
      </c>
      <c r="D78" s="509" t="s">
        <v>446</v>
      </c>
      <c r="E78" s="121" t="s">
        <v>447</v>
      </c>
      <c r="F78" s="15"/>
      <c r="G78" s="15"/>
      <c r="H78" s="15"/>
      <c r="I78" s="308"/>
      <c r="J78" s="2"/>
      <c r="K78" s="2"/>
      <c r="L78" s="2"/>
      <c r="M78" s="2"/>
      <c r="N78" s="19"/>
      <c r="O78" s="19"/>
      <c r="P78" s="19"/>
      <c r="S78" s="19"/>
    </row>
    <row r="79" spans="1:30" ht="15.75" thickBot="1">
      <c r="A79" s="3"/>
      <c r="B79" s="122" t="s">
        <v>448</v>
      </c>
      <c r="C79" s="354">
        <v>6</v>
      </c>
      <c r="D79" s="354">
        <v>6</v>
      </c>
      <c r="E79" s="355">
        <f>+C79-D79</f>
        <v>0</v>
      </c>
      <c r="F79" s="266"/>
      <c r="G79" s="271"/>
      <c r="H79" s="15"/>
      <c r="I79" s="306"/>
      <c r="J79" s="2"/>
      <c r="K79" s="2"/>
      <c r="L79" s="2"/>
      <c r="M79" s="2"/>
      <c r="N79" s="19"/>
      <c r="O79" s="19"/>
      <c r="P79" s="19"/>
      <c r="S79" s="19"/>
    </row>
    <row r="80" spans="1:30">
      <c r="A80" s="3"/>
      <c r="B80" s="2"/>
      <c r="C80" s="2"/>
      <c r="D80" s="2"/>
      <c r="E80" s="2"/>
      <c r="F80" s="2"/>
      <c r="G80" s="2"/>
      <c r="H80" s="2"/>
      <c r="I80" s="2"/>
      <c r="J80" s="2"/>
      <c r="K80" s="2"/>
      <c r="L80" s="2"/>
      <c r="M80" s="2"/>
      <c r="N80" s="19"/>
      <c r="O80" s="19"/>
      <c r="P80" s="19"/>
      <c r="S80" s="19"/>
    </row>
    <row r="81" spans="1:36" ht="18.75">
      <c r="A81" s="3"/>
      <c r="B81" s="110" t="s">
        <v>449</v>
      </c>
      <c r="C81" s="2"/>
      <c r="D81" s="2"/>
      <c r="E81" s="2"/>
      <c r="F81" s="2"/>
      <c r="G81" s="2"/>
      <c r="H81" s="2"/>
      <c r="I81" s="2"/>
      <c r="J81" s="2"/>
      <c r="K81" s="2"/>
      <c r="L81" s="2"/>
      <c r="M81" s="2"/>
      <c r="N81" s="19"/>
      <c r="O81" s="19"/>
      <c r="P81" s="19"/>
      <c r="S81" s="19"/>
    </row>
    <row r="82" spans="1:36" ht="15.75" thickBot="1">
      <c r="A82" s="3"/>
      <c r="B82" s="2"/>
      <c r="C82" s="2"/>
      <c r="D82" s="2"/>
      <c r="E82" s="2"/>
      <c r="F82" s="2"/>
      <c r="G82" s="2"/>
      <c r="H82" s="2"/>
      <c r="I82" s="2"/>
      <c r="J82" s="2"/>
      <c r="K82" s="2"/>
      <c r="L82" s="2"/>
      <c r="M82" s="2"/>
      <c r="N82" s="19"/>
      <c r="O82" s="19"/>
      <c r="P82" s="19"/>
      <c r="S82" s="19"/>
    </row>
    <row r="83" spans="1:36" ht="30">
      <c r="A83" s="3"/>
      <c r="B83" s="120"/>
      <c r="C83" s="509" t="s">
        <v>451</v>
      </c>
      <c r="D83" s="509" t="s">
        <v>452</v>
      </c>
      <c r="E83" s="509" t="s">
        <v>453</v>
      </c>
      <c r="F83" s="509" t="s">
        <v>454</v>
      </c>
      <c r="G83" s="152" t="s">
        <v>455</v>
      </c>
      <c r="H83" s="272"/>
      <c r="I83" s="308"/>
      <c r="J83" s="2"/>
      <c r="K83" s="2"/>
      <c r="L83" s="2"/>
      <c r="M83" s="2"/>
      <c r="N83" s="19"/>
      <c r="O83" s="19"/>
      <c r="P83" s="19"/>
      <c r="S83" s="19"/>
    </row>
    <row r="84" spans="1:36" ht="15.75" thickBot="1">
      <c r="A84" s="3"/>
      <c r="B84" s="122" t="s">
        <v>109</v>
      </c>
      <c r="C84" s="354">
        <v>4</v>
      </c>
      <c r="D84" s="354">
        <v>4</v>
      </c>
      <c r="E84" s="354">
        <v>4</v>
      </c>
      <c r="F84" s="354">
        <v>4</v>
      </c>
      <c r="G84" s="356">
        <v>4</v>
      </c>
      <c r="H84" s="309"/>
      <c r="I84" s="288"/>
      <c r="J84" s="2"/>
      <c r="K84" s="2"/>
      <c r="L84" s="2"/>
      <c r="M84" s="2"/>
      <c r="N84" s="19"/>
      <c r="O84" s="19"/>
      <c r="P84" s="19"/>
      <c r="S84" s="19"/>
    </row>
    <row r="85" spans="1:36">
      <c r="A85" s="3"/>
      <c r="B85" s="2"/>
      <c r="C85" s="2"/>
      <c r="D85" s="2"/>
      <c r="E85" s="2"/>
      <c r="F85" s="2"/>
      <c r="G85" s="2"/>
      <c r="H85" s="2"/>
      <c r="J85" s="2"/>
      <c r="K85" s="2"/>
      <c r="L85" s="2"/>
      <c r="M85" s="2"/>
      <c r="N85" s="19"/>
      <c r="O85" s="19"/>
      <c r="P85" s="19"/>
      <c r="S85" s="19"/>
    </row>
    <row r="86" spans="1:36" ht="18.75">
      <c r="A86" s="3"/>
      <c r="B86" s="110" t="s">
        <v>450</v>
      </c>
      <c r="C86" s="2"/>
      <c r="D86" s="2"/>
      <c r="E86" s="2"/>
      <c r="F86" s="2"/>
      <c r="G86" s="2"/>
      <c r="H86" s="2"/>
      <c r="I86" s="2"/>
      <c r="J86" s="2"/>
      <c r="K86" s="2"/>
      <c r="L86" s="2"/>
      <c r="M86" s="2"/>
      <c r="N86" s="19"/>
      <c r="O86" s="19"/>
      <c r="P86" s="19"/>
      <c r="S86" s="19"/>
    </row>
    <row r="87" spans="1:36" ht="15.75" thickBot="1">
      <c r="A87" s="3"/>
      <c r="B87" s="2"/>
      <c r="C87" s="2"/>
      <c r="D87" s="2"/>
      <c r="E87" s="2"/>
      <c r="F87" s="2"/>
      <c r="G87" s="2"/>
      <c r="H87" s="2"/>
      <c r="I87" s="2"/>
      <c r="J87" s="2"/>
      <c r="K87" s="2"/>
      <c r="L87" s="2"/>
      <c r="M87" s="2"/>
      <c r="N87" s="19"/>
      <c r="O87" s="19"/>
      <c r="P87" s="19"/>
      <c r="S87" s="19"/>
    </row>
    <row r="88" spans="1:36">
      <c r="A88" s="3"/>
      <c r="B88" s="120"/>
      <c r="C88" s="123" t="s">
        <v>456</v>
      </c>
      <c r="D88" s="123" t="s">
        <v>457</v>
      </c>
      <c r="E88" s="124" t="s">
        <v>458</v>
      </c>
      <c r="F88" s="2"/>
      <c r="G88" s="2"/>
      <c r="H88" s="2"/>
      <c r="I88" s="2"/>
      <c r="J88" s="19"/>
      <c r="K88" s="19"/>
      <c r="L88" s="19"/>
      <c r="N88"/>
      <c r="O88" s="19"/>
      <c r="AG88" s="36"/>
      <c r="AJ88"/>
    </row>
    <row r="89" spans="1:36">
      <c r="A89" s="3"/>
      <c r="B89" s="116" t="s">
        <v>323</v>
      </c>
      <c r="C89" s="258"/>
      <c r="D89" s="260"/>
      <c r="E89" s="310">
        <f>C89-D89</f>
        <v>0</v>
      </c>
      <c r="F89" s="2"/>
      <c r="G89" s="2"/>
      <c r="H89" s="2"/>
      <c r="I89" s="2"/>
      <c r="J89" s="19"/>
      <c r="K89" s="19"/>
      <c r="L89" s="19"/>
      <c r="N89"/>
      <c r="O89" s="19"/>
      <c r="AG89" s="36"/>
      <c r="AJ89"/>
    </row>
    <row r="90" spans="1:36" ht="15.75" thickBot="1">
      <c r="A90" s="3"/>
      <c r="B90" s="118" t="s">
        <v>324</v>
      </c>
      <c r="C90" s="259">
        <v>4</v>
      </c>
      <c r="D90" s="311">
        <v>4</v>
      </c>
      <c r="E90" s="467">
        <f>C90-D90</f>
        <v>0</v>
      </c>
      <c r="F90" s="2"/>
      <c r="G90" s="2"/>
      <c r="H90" s="2"/>
      <c r="I90" s="2"/>
      <c r="J90" s="19"/>
      <c r="K90" s="19"/>
      <c r="L90" s="19"/>
      <c r="N90"/>
      <c r="O90" s="19"/>
      <c r="AG90" s="36"/>
      <c r="AJ90"/>
    </row>
    <row r="91" spans="1:36">
      <c r="A91" s="3"/>
      <c r="B91" s="2"/>
      <c r="C91" s="2"/>
      <c r="D91" s="2"/>
      <c r="E91" s="2"/>
      <c r="F91" s="2"/>
      <c r="G91" s="2"/>
      <c r="H91" s="2"/>
      <c r="I91" s="2"/>
      <c r="J91" s="2"/>
      <c r="K91" s="2"/>
      <c r="L91" s="2"/>
      <c r="M91" s="2"/>
      <c r="N91" s="19"/>
      <c r="O91" s="19"/>
      <c r="P91" s="19"/>
      <c r="S91" s="19"/>
    </row>
    <row r="92" spans="1:36" ht="18.75">
      <c r="A92" s="3"/>
      <c r="B92" s="110" t="s">
        <v>459</v>
      </c>
      <c r="C92" s="2"/>
      <c r="D92" s="2"/>
      <c r="E92" s="2"/>
      <c r="F92" s="2"/>
      <c r="G92" s="2"/>
      <c r="H92" s="2"/>
      <c r="I92" s="2"/>
      <c r="J92" s="2"/>
      <c r="K92" s="2"/>
      <c r="L92" s="2"/>
      <c r="M92" s="2"/>
      <c r="N92" s="19"/>
      <c r="O92" s="19"/>
      <c r="P92" s="19"/>
      <c r="S92" s="19"/>
    </row>
    <row r="93" spans="1:36" ht="15.75" thickBot="1">
      <c r="A93" s="3"/>
      <c r="B93" s="2"/>
      <c r="C93" s="2"/>
      <c r="D93" s="2"/>
      <c r="E93" s="2"/>
      <c r="F93" s="2"/>
      <c r="G93" s="2"/>
      <c r="H93" s="2"/>
      <c r="I93" s="15"/>
      <c r="J93" s="15"/>
      <c r="K93" s="15"/>
      <c r="L93" s="15"/>
      <c r="M93" s="15"/>
      <c r="N93" s="20"/>
      <c r="O93" s="20"/>
      <c r="P93" s="20"/>
      <c r="S93" s="19"/>
    </row>
    <row r="94" spans="1:36">
      <c r="A94" s="3"/>
      <c r="B94" s="222"/>
      <c r="C94" s="391" t="s">
        <v>343</v>
      </c>
      <c r="D94" s="391" t="s">
        <v>344</v>
      </c>
      <c r="E94" s="391" t="s">
        <v>345</v>
      </c>
      <c r="F94" s="391" t="s">
        <v>346</v>
      </c>
      <c r="G94" s="391" t="s">
        <v>347</v>
      </c>
      <c r="H94" s="391" t="s">
        <v>348</v>
      </c>
      <c r="I94" s="374" t="s">
        <v>104</v>
      </c>
      <c r="J94" s="374" t="s">
        <v>105</v>
      </c>
      <c r="K94" s="374" t="s">
        <v>106</v>
      </c>
      <c r="L94" s="374" t="s">
        <v>107</v>
      </c>
      <c r="M94" s="374" t="s">
        <v>108</v>
      </c>
      <c r="N94" s="375" t="s">
        <v>265</v>
      </c>
      <c r="O94" s="20"/>
      <c r="P94" s="20"/>
      <c r="S94" s="19"/>
    </row>
    <row r="95" spans="1:36" ht="15" customHeight="1">
      <c r="A95" s="3"/>
      <c r="B95" s="376" t="s">
        <v>460</v>
      </c>
      <c r="C95" s="357">
        <v>1118283</v>
      </c>
      <c r="D95" s="357">
        <v>1134772</v>
      </c>
      <c r="E95" s="357">
        <v>1455805</v>
      </c>
      <c r="F95" s="357">
        <v>1181304.93</v>
      </c>
      <c r="G95" s="357"/>
      <c r="H95" s="357"/>
      <c r="I95" s="357"/>
      <c r="J95" s="357"/>
      <c r="K95" s="357"/>
      <c r="L95" s="357"/>
      <c r="M95" s="357"/>
      <c r="N95" s="468"/>
      <c r="O95" s="20"/>
      <c r="P95" s="20"/>
      <c r="S95" s="19"/>
    </row>
    <row r="96" spans="1:36" ht="15" customHeight="1">
      <c r="A96" s="3"/>
      <c r="B96" s="376" t="s">
        <v>461</v>
      </c>
      <c r="C96" s="357">
        <v>297027.52</v>
      </c>
      <c r="D96" s="357">
        <v>942138.21</v>
      </c>
      <c r="E96" s="357">
        <f>734489+228557</f>
        <v>963046</v>
      </c>
      <c r="F96" s="357">
        <f>F97+44166.8*1.28+7000</f>
        <v>1338441.9539999999</v>
      </c>
      <c r="G96" s="357"/>
      <c r="H96" s="357"/>
      <c r="I96" s="357"/>
      <c r="J96" s="357"/>
      <c r="K96" s="357"/>
      <c r="L96" s="357"/>
      <c r="M96" s="357"/>
      <c r="N96" s="468"/>
      <c r="O96" s="20"/>
      <c r="P96" s="20"/>
      <c r="S96" s="19"/>
    </row>
    <row r="97" spans="1:19" ht="15" customHeight="1">
      <c r="A97" s="3"/>
      <c r="B97" s="376" t="s">
        <v>462</v>
      </c>
      <c r="C97" s="357">
        <v>297027.52</v>
      </c>
      <c r="D97" s="357">
        <v>942138.21</v>
      </c>
      <c r="E97" s="357">
        <v>734488.78</v>
      </c>
      <c r="F97" s="357">
        <v>1274908.45</v>
      </c>
      <c r="G97" s="357"/>
      <c r="H97" s="357"/>
      <c r="I97" s="357"/>
      <c r="J97" s="357"/>
      <c r="K97" s="357"/>
      <c r="L97" s="357"/>
      <c r="M97" s="357"/>
      <c r="N97" s="468"/>
      <c r="O97" s="20"/>
      <c r="P97" s="20"/>
      <c r="S97" s="19"/>
    </row>
    <row r="98" spans="1:19" ht="15" customHeight="1">
      <c r="A98" s="3"/>
      <c r="B98" s="313" t="s">
        <v>463</v>
      </c>
      <c r="C98" s="358">
        <f>+C95</f>
        <v>1118283</v>
      </c>
      <c r="D98" s="358">
        <f t="shared" ref="D98:N98" si="3">+C98+D95</f>
        <v>2253055</v>
      </c>
      <c r="E98" s="358">
        <f>+D98+E95</f>
        <v>3708860</v>
      </c>
      <c r="F98" s="358">
        <f t="shared" si="3"/>
        <v>4890164.93</v>
      </c>
      <c r="G98" s="358">
        <f t="shared" si="3"/>
        <v>4890164.93</v>
      </c>
      <c r="H98" s="358">
        <f t="shared" si="3"/>
        <v>4890164.93</v>
      </c>
      <c r="I98" s="358">
        <f t="shared" si="3"/>
        <v>4890164.93</v>
      </c>
      <c r="J98" s="358">
        <f t="shared" si="3"/>
        <v>4890164.93</v>
      </c>
      <c r="K98" s="358">
        <f t="shared" si="3"/>
        <v>4890164.93</v>
      </c>
      <c r="L98" s="358">
        <f t="shared" si="3"/>
        <v>4890164.93</v>
      </c>
      <c r="M98" s="358">
        <f t="shared" si="3"/>
        <v>4890164.93</v>
      </c>
      <c r="N98" s="469">
        <f t="shared" si="3"/>
        <v>4890164.93</v>
      </c>
      <c r="O98" s="20"/>
      <c r="P98" s="20"/>
      <c r="S98" s="19"/>
    </row>
    <row r="99" spans="1:19" ht="15" customHeight="1">
      <c r="A99" s="3"/>
      <c r="B99" s="313" t="s">
        <v>464</v>
      </c>
      <c r="C99" s="358">
        <f>+C96</f>
        <v>297027.52</v>
      </c>
      <c r="D99" s="358">
        <f t="shared" ref="D99:N99" si="4">+C99+D96</f>
        <v>1239165.73</v>
      </c>
      <c r="E99" s="358">
        <f>+D99+E96</f>
        <v>2202211.73</v>
      </c>
      <c r="F99" s="358">
        <f t="shared" si="4"/>
        <v>3540653.6839999999</v>
      </c>
      <c r="G99" s="358">
        <f t="shared" si="4"/>
        <v>3540653.6839999999</v>
      </c>
      <c r="H99" s="358">
        <f t="shared" si="4"/>
        <v>3540653.6839999999</v>
      </c>
      <c r="I99" s="358">
        <f t="shared" si="4"/>
        <v>3540653.6839999999</v>
      </c>
      <c r="J99" s="358">
        <f t="shared" si="4"/>
        <v>3540653.6839999999</v>
      </c>
      <c r="K99" s="358">
        <f t="shared" si="4"/>
        <v>3540653.6839999999</v>
      </c>
      <c r="L99" s="358">
        <f t="shared" si="4"/>
        <v>3540653.6839999999</v>
      </c>
      <c r="M99" s="358">
        <f t="shared" si="4"/>
        <v>3540653.6839999999</v>
      </c>
      <c r="N99" s="469">
        <f t="shared" si="4"/>
        <v>3540653.6839999999</v>
      </c>
      <c r="O99" s="20"/>
      <c r="P99" s="20"/>
      <c r="S99" s="19"/>
    </row>
    <row r="100" spans="1:19" ht="15.75" thickBot="1">
      <c r="A100" s="3"/>
      <c r="B100" s="464" t="s">
        <v>465</v>
      </c>
      <c r="C100" s="465">
        <f>+C97</f>
        <v>297027.52</v>
      </c>
      <c r="D100" s="466">
        <f t="shared" ref="D100:N100" si="5">+C100+D97</f>
        <v>1239165.73</v>
      </c>
      <c r="E100" s="466">
        <f>+D100+E97</f>
        <v>1973654.51</v>
      </c>
      <c r="F100" s="466">
        <f t="shared" si="5"/>
        <v>3248562.96</v>
      </c>
      <c r="G100" s="466">
        <f t="shared" si="5"/>
        <v>3248562.96</v>
      </c>
      <c r="H100" s="466">
        <f t="shared" si="5"/>
        <v>3248562.96</v>
      </c>
      <c r="I100" s="466">
        <f t="shared" si="5"/>
        <v>3248562.96</v>
      </c>
      <c r="J100" s="466">
        <f t="shared" si="5"/>
        <v>3248562.96</v>
      </c>
      <c r="K100" s="466">
        <f t="shared" si="5"/>
        <v>3248562.96</v>
      </c>
      <c r="L100" s="466">
        <f t="shared" si="5"/>
        <v>3248562.96</v>
      </c>
      <c r="M100" s="466">
        <f t="shared" si="5"/>
        <v>3248562.96</v>
      </c>
      <c r="N100" s="470">
        <f t="shared" si="5"/>
        <v>3248562.96</v>
      </c>
      <c r="O100" s="20"/>
      <c r="P100" s="20"/>
      <c r="S100" s="19"/>
    </row>
    <row r="101" spans="1:19">
      <c r="A101" s="3"/>
      <c r="B101" s="3"/>
      <c r="C101" s="2"/>
      <c r="D101" s="2"/>
      <c r="E101" s="2"/>
      <c r="F101" s="2"/>
      <c r="G101" s="2"/>
      <c r="H101" s="2"/>
      <c r="I101" s="15"/>
      <c r="J101" s="125"/>
      <c r="K101" s="126"/>
      <c r="L101" s="15"/>
      <c r="M101" s="127"/>
      <c r="N101" s="20"/>
      <c r="O101" s="20"/>
      <c r="P101" s="20"/>
      <c r="S101" s="19"/>
    </row>
    <row r="102" spans="1:19">
      <c r="A102" s="3"/>
      <c r="B102" s="2" t="s">
        <v>466</v>
      </c>
      <c r="C102" s="2"/>
      <c r="D102" s="2"/>
      <c r="E102" s="2"/>
      <c r="F102" s="2"/>
      <c r="G102" s="2"/>
      <c r="H102" s="2"/>
      <c r="I102" s="15"/>
      <c r="J102" s="125"/>
      <c r="K102" s="126"/>
      <c r="L102" s="15"/>
      <c r="M102" s="127"/>
      <c r="N102" s="20"/>
      <c r="O102" s="20"/>
      <c r="P102" s="20"/>
      <c r="S102" s="19"/>
    </row>
    <row r="103" spans="1:19">
      <c r="A103" s="3"/>
      <c r="C103" s="2"/>
      <c r="D103" s="2"/>
      <c r="E103" s="2"/>
      <c r="F103" s="2"/>
      <c r="G103" s="2"/>
      <c r="H103" s="2"/>
      <c r="I103" s="15"/>
      <c r="J103" s="125"/>
      <c r="K103" s="127"/>
      <c r="L103" s="15"/>
      <c r="M103" s="127"/>
      <c r="N103" s="20"/>
      <c r="O103" s="20"/>
      <c r="P103" s="20"/>
      <c r="S103" s="19"/>
    </row>
    <row r="104" spans="1:19">
      <c r="A104" s="3"/>
      <c r="B104" s="3"/>
      <c r="C104" s="3"/>
      <c r="D104" s="3"/>
      <c r="E104" s="3"/>
      <c r="F104" s="3"/>
      <c r="G104" s="3"/>
      <c r="H104" s="3"/>
      <c r="I104" s="15"/>
      <c r="J104" s="15"/>
      <c r="K104" s="15"/>
      <c r="L104" s="15"/>
      <c r="M104" s="15"/>
      <c r="N104" s="20"/>
      <c r="O104" s="20"/>
      <c r="P104" s="20"/>
    </row>
    <row r="105" spans="1:19" ht="18.75">
      <c r="A105" s="3"/>
      <c r="B105" s="110" t="s">
        <v>467</v>
      </c>
      <c r="C105" s="3"/>
      <c r="D105" s="3"/>
      <c r="E105" s="3"/>
      <c r="F105" s="3"/>
      <c r="G105" s="3"/>
      <c r="H105" s="3"/>
      <c r="I105" s="15"/>
      <c r="J105" s="15"/>
      <c r="K105" s="15"/>
      <c r="L105" s="15"/>
      <c r="M105" s="15"/>
      <c r="N105" s="20"/>
      <c r="O105" s="20"/>
      <c r="P105" s="20"/>
    </row>
    <row r="106" spans="1:19" ht="15.75" thickBot="1">
      <c r="A106" s="3"/>
      <c r="B106" s="3"/>
      <c r="C106" s="15"/>
      <c r="D106" s="15"/>
      <c r="E106" s="15"/>
      <c r="F106" s="15"/>
      <c r="G106" s="2"/>
      <c r="H106" s="2"/>
      <c r="I106" s="2"/>
      <c r="J106" s="15"/>
      <c r="K106" s="2"/>
      <c r="L106" s="15"/>
      <c r="M106" s="15"/>
      <c r="N106" s="20"/>
      <c r="O106" s="20"/>
      <c r="P106" s="20"/>
      <c r="Q106" s="19"/>
      <c r="S106" s="20"/>
    </row>
    <row r="107" spans="1:19" ht="90.75" customHeight="1">
      <c r="A107" s="3"/>
      <c r="B107" s="314" t="s">
        <v>468</v>
      </c>
      <c r="C107" s="315" t="s">
        <v>469</v>
      </c>
      <c r="D107" s="317" t="s">
        <v>470</v>
      </c>
      <c r="E107" s="317" t="s">
        <v>471</v>
      </c>
      <c r="F107" s="316" t="s">
        <v>472</v>
      </c>
      <c r="G107" s="316" t="s">
        <v>473</v>
      </c>
      <c r="H107" s="317" t="s">
        <v>474</v>
      </c>
      <c r="I107" s="317" t="s">
        <v>475</v>
      </c>
      <c r="J107" s="317" t="s">
        <v>476</v>
      </c>
      <c r="K107" s="318" t="s">
        <v>477</v>
      </c>
      <c r="L107" s="2"/>
      <c r="M107" s="20"/>
      <c r="N107" s="20"/>
      <c r="O107" s="20"/>
      <c r="P107" s="19"/>
      <c r="R107" s="20"/>
    </row>
    <row r="108" spans="1:19">
      <c r="A108" s="3"/>
      <c r="B108" s="696" t="s">
        <v>321</v>
      </c>
      <c r="C108" s="408" t="s">
        <v>321</v>
      </c>
      <c r="D108" s="409"/>
      <c r="E108" s="410" t="str">
        <f>IF(ISBLANK(D108),"",D108*30)</f>
        <v/>
      </c>
      <c r="F108" s="359"/>
      <c r="G108" s="360" t="str">
        <f>IF(AND(E108&gt;0,F108&gt;0),(F108*E108),"")</f>
        <v/>
      </c>
      <c r="H108" s="359"/>
      <c r="I108" s="426" t="str">
        <f>IF(AND(G108&gt;0,H108&gt;0),H108/G108,"")</f>
        <v/>
      </c>
      <c r="J108" s="411"/>
      <c r="K108" s="471" t="str">
        <f>IF(AND(I108&gt;0,J108&gt;0),I108-J108,"")</f>
        <v/>
      </c>
      <c r="L108" s="2"/>
      <c r="M108" s="20"/>
      <c r="N108" s="20"/>
      <c r="O108" s="20"/>
      <c r="P108" s="19"/>
      <c r="R108" s="20"/>
    </row>
    <row r="109" spans="1:19">
      <c r="A109" s="3"/>
      <c r="B109" s="697"/>
      <c r="C109" s="408" t="s">
        <v>321</v>
      </c>
      <c r="D109" s="409"/>
      <c r="E109" s="410" t="str">
        <f>IF(ISBLANK(D109),"",D109*30)</f>
        <v/>
      </c>
      <c r="F109" s="359"/>
      <c r="G109" s="360" t="str">
        <f>IF(AND(E109&gt;0,F109&gt;0),(F109*E109),"")</f>
        <v/>
      </c>
      <c r="H109" s="359"/>
      <c r="I109" s="426" t="str">
        <f>IF(AND(G109&gt;0,H109&gt;0),H109/G109,"")</f>
        <v/>
      </c>
      <c r="J109" s="411"/>
      <c r="K109" s="471" t="str">
        <f>IF(AND(I109&gt;0,J109&gt;0),I109-J109,"")</f>
        <v/>
      </c>
      <c r="L109" s="2"/>
      <c r="M109" s="20"/>
      <c r="N109" s="20"/>
      <c r="O109" s="20"/>
      <c r="P109" s="19"/>
    </row>
    <row r="110" spans="1:19">
      <c r="A110" s="3"/>
      <c r="B110" s="697"/>
      <c r="C110" s="408" t="s">
        <v>321</v>
      </c>
      <c r="D110" s="409"/>
      <c r="E110" s="410" t="str">
        <f>IF(ISBLANK(D110),"",D110*30)</f>
        <v/>
      </c>
      <c r="F110" s="359"/>
      <c r="G110" s="360" t="str">
        <f>IF(AND(E110&gt;0,F110&gt;0),(F110*E110),"")</f>
        <v/>
      </c>
      <c r="H110" s="359"/>
      <c r="I110" s="426" t="str">
        <f>IF(AND(G110&gt;0,H110&gt;0),H110/G110,"")</f>
        <v/>
      </c>
      <c r="J110" s="411"/>
      <c r="K110" s="471" t="str">
        <f>IF(AND(I110&gt;0,J110&gt;0),I110-J110,"")</f>
        <v/>
      </c>
      <c r="L110" s="2"/>
      <c r="M110" s="20"/>
      <c r="N110" s="20"/>
      <c r="O110" s="20"/>
      <c r="P110" s="19"/>
      <c r="R110" s="20"/>
    </row>
    <row r="111" spans="1:19" ht="15.75" thickBot="1">
      <c r="A111" s="3"/>
      <c r="B111" s="698"/>
      <c r="C111" s="412" t="s">
        <v>321</v>
      </c>
      <c r="D111" s="413"/>
      <c r="E111" s="461" t="str">
        <f>IF(ISBLANK(D111),"",D111*30)</f>
        <v/>
      </c>
      <c r="F111" s="361"/>
      <c r="G111" s="462" t="str">
        <f>IF(AND(E111&gt;0,F111&gt;0),(F111*E111),"")</f>
        <v/>
      </c>
      <c r="H111" s="361"/>
      <c r="I111" s="463" t="str">
        <f>IF(AND(G111&gt;0,H111&gt;0),H111/G111,"")</f>
        <v/>
      </c>
      <c r="J111" s="414"/>
      <c r="K111" s="472" t="str">
        <f>IF(AND(I111&gt;0,J111&gt;0),I111-J111,"")</f>
        <v/>
      </c>
      <c r="L111" s="2"/>
      <c r="M111" s="20"/>
      <c r="N111" s="20"/>
      <c r="O111" s="20"/>
      <c r="P111" s="19"/>
      <c r="R111" s="20"/>
    </row>
    <row r="112" spans="1:19">
      <c r="A112" s="3"/>
      <c r="B112" s="3"/>
      <c r="C112" s="3"/>
      <c r="D112" s="3"/>
      <c r="E112" s="3"/>
      <c r="F112" s="3"/>
      <c r="G112" s="2"/>
      <c r="H112" s="2"/>
      <c r="I112" s="2"/>
      <c r="J112" s="3"/>
      <c r="K112" s="3"/>
      <c r="L112" s="2"/>
      <c r="M112" s="2"/>
      <c r="N112" s="20"/>
      <c r="O112" s="20"/>
      <c r="P112" s="20"/>
      <c r="Q112" s="19"/>
      <c r="S112" s="20"/>
    </row>
    <row r="113" spans="1:20" ht="15.75" thickBot="1">
      <c r="A113" s="3"/>
      <c r="B113" s="3"/>
      <c r="C113" s="3"/>
      <c r="D113" s="3"/>
      <c r="E113" s="3"/>
      <c r="F113" s="3"/>
      <c r="G113" s="3"/>
      <c r="H113" s="3"/>
      <c r="I113" s="2"/>
      <c r="J113" s="109"/>
      <c r="K113" s="109"/>
      <c r="L113" s="3"/>
      <c r="M113" s="3"/>
    </row>
    <row r="114" spans="1:20" ht="19.5" thickBot="1">
      <c r="A114" s="3"/>
      <c r="B114" s="242" t="s">
        <v>478</v>
      </c>
      <c r="C114" s="128"/>
      <c r="D114" s="128"/>
      <c r="E114" s="129"/>
      <c r="F114" s="129"/>
      <c r="G114" s="129"/>
      <c r="H114" s="253"/>
      <c r="I114" s="243"/>
      <c r="J114" s="335"/>
      <c r="K114" s="336" t="s">
        <v>319</v>
      </c>
      <c r="L114" s="129"/>
      <c r="M114" s="337"/>
      <c r="N114" s="338"/>
      <c r="O114" s="338"/>
      <c r="P114" s="416"/>
      <c r="Q114" s="36"/>
    </row>
    <row r="115" spans="1:20" ht="15.75" thickBot="1">
      <c r="A115" s="3"/>
      <c r="B115" s="3"/>
      <c r="C115" s="3"/>
      <c r="D115" s="3"/>
      <c r="E115" s="3"/>
      <c r="F115" s="3"/>
      <c r="G115" s="3"/>
      <c r="H115" s="3"/>
      <c r="I115" s="3"/>
      <c r="J115" s="3"/>
      <c r="K115" s="3"/>
      <c r="L115" s="3"/>
      <c r="M115" s="3"/>
      <c r="N115"/>
      <c r="O115"/>
      <c r="P115" s="36"/>
      <c r="Q115" s="36"/>
    </row>
    <row r="116" spans="1:20" ht="25.5">
      <c r="A116" s="3"/>
      <c r="B116" s="688" t="s">
        <v>479</v>
      </c>
      <c r="C116" s="689"/>
      <c r="D116" s="690"/>
      <c r="E116" s="321" t="s">
        <v>381</v>
      </c>
      <c r="F116" s="511" t="s">
        <v>480</v>
      </c>
      <c r="G116" s="247"/>
      <c r="H116" s="391" t="s">
        <v>343</v>
      </c>
      <c r="I116" s="391" t="s">
        <v>344</v>
      </c>
      <c r="J116" s="391" t="s">
        <v>345</v>
      </c>
      <c r="K116" s="391" t="s">
        <v>346</v>
      </c>
      <c r="L116" s="391" t="s">
        <v>347</v>
      </c>
      <c r="M116" s="391" t="s">
        <v>348</v>
      </c>
      <c r="N116" s="391" t="s">
        <v>104</v>
      </c>
      <c r="O116" s="391" t="s">
        <v>105</v>
      </c>
      <c r="P116" s="391" t="s">
        <v>106</v>
      </c>
      <c r="Q116" s="391" t="s">
        <v>107</v>
      </c>
      <c r="R116" s="391" t="s">
        <v>108</v>
      </c>
      <c r="S116" s="392" t="s">
        <v>265</v>
      </c>
      <c r="T116" s="64"/>
    </row>
    <row r="117" spans="1:20" ht="1.5" customHeight="1">
      <c r="A117" s="3"/>
      <c r="B117" s="442"/>
      <c r="C117" s="443"/>
      <c r="D117" s="443"/>
      <c r="E117" s="444"/>
      <c r="F117" s="445"/>
      <c r="G117" s="446"/>
      <c r="H117" s="447"/>
      <c r="I117" s="447"/>
      <c r="J117" s="447"/>
      <c r="K117" s="447"/>
      <c r="L117" s="447"/>
      <c r="M117" s="447"/>
      <c r="N117" s="447"/>
      <c r="O117" s="447"/>
      <c r="P117" s="447"/>
      <c r="Q117" s="447"/>
      <c r="R117" s="447"/>
      <c r="S117" s="448"/>
      <c r="T117" s="64"/>
    </row>
    <row r="118" spans="1:20" ht="15" customHeight="1">
      <c r="A118" s="638" t="s">
        <v>322</v>
      </c>
      <c r="B118" s="642" t="s">
        <v>407</v>
      </c>
      <c r="C118" s="643"/>
      <c r="D118" s="644"/>
      <c r="E118" s="683" t="s">
        <v>349</v>
      </c>
      <c r="F118" s="673" t="s">
        <v>100</v>
      </c>
      <c r="G118" s="500" t="s">
        <v>379</v>
      </c>
      <c r="H118" s="477"/>
      <c r="I118" s="478">
        <v>3</v>
      </c>
      <c r="J118" s="477"/>
      <c r="K118" s="479">
        <v>3</v>
      </c>
      <c r="L118" s="477"/>
      <c r="M118" s="480" t="s">
        <v>340</v>
      </c>
      <c r="N118" s="132"/>
      <c r="O118" s="132"/>
      <c r="P118" s="132"/>
      <c r="Q118" s="132"/>
      <c r="R118" s="132"/>
      <c r="S118" s="133"/>
      <c r="T118" s="64"/>
    </row>
    <row r="119" spans="1:20">
      <c r="A119" s="638"/>
      <c r="B119" s="645"/>
      <c r="C119" s="646"/>
      <c r="D119" s="647"/>
      <c r="E119" s="683"/>
      <c r="F119" s="673"/>
      <c r="G119" s="500" t="s">
        <v>380</v>
      </c>
      <c r="H119" s="477"/>
      <c r="I119" s="501">
        <v>2.8</v>
      </c>
      <c r="J119" s="477"/>
      <c r="K119" s="502">
        <v>0.8</v>
      </c>
      <c r="L119" s="477"/>
      <c r="M119" s="480"/>
      <c r="N119" s="132"/>
      <c r="O119" s="132"/>
      <c r="P119" s="132"/>
      <c r="Q119" s="132"/>
      <c r="R119" s="132"/>
      <c r="S119" s="133"/>
      <c r="T119" s="64"/>
    </row>
    <row r="120" spans="1:20" ht="18.75" customHeight="1">
      <c r="A120" s="638"/>
      <c r="B120" s="653" t="s">
        <v>408</v>
      </c>
      <c r="C120" s="654"/>
      <c r="D120" s="655"/>
      <c r="E120" s="701" t="s">
        <v>338</v>
      </c>
      <c r="F120" s="699" t="s">
        <v>100</v>
      </c>
      <c r="G120" s="500" t="s">
        <v>379</v>
      </c>
      <c r="H120" s="481"/>
      <c r="I120" s="482">
        <v>90</v>
      </c>
      <c r="J120" s="481"/>
      <c r="K120" s="482">
        <v>92</v>
      </c>
      <c r="L120" s="481"/>
      <c r="M120" s="483" t="s">
        <v>341</v>
      </c>
      <c r="N120" s="244"/>
      <c r="O120" s="244"/>
      <c r="P120" s="244"/>
      <c r="Q120" s="244"/>
      <c r="R120" s="244"/>
      <c r="S120" s="319"/>
      <c r="T120" s="64"/>
    </row>
    <row r="121" spans="1:20" ht="18.75" customHeight="1">
      <c r="A121" s="638"/>
      <c r="B121" s="653"/>
      <c r="C121" s="654"/>
      <c r="D121" s="655"/>
      <c r="E121" s="701"/>
      <c r="F121" s="700"/>
      <c r="G121" s="500" t="s">
        <v>380</v>
      </c>
      <c r="H121" s="481"/>
      <c r="I121" s="484">
        <v>88</v>
      </c>
      <c r="J121" s="481"/>
      <c r="K121" s="503">
        <v>80.7</v>
      </c>
      <c r="L121" s="481"/>
      <c r="M121" s="483"/>
      <c r="N121" s="320"/>
      <c r="O121" s="320"/>
      <c r="P121" s="244"/>
      <c r="Q121" s="244"/>
      <c r="R121" s="244"/>
      <c r="S121" s="319"/>
      <c r="T121" s="64"/>
    </row>
    <row r="122" spans="1:20" ht="26.25" customHeight="1">
      <c r="A122" s="638"/>
      <c r="B122" s="656" t="s">
        <v>409</v>
      </c>
      <c r="C122" s="657"/>
      <c r="D122" s="658"/>
      <c r="E122" s="683">
        <v>1.1000000000000001</v>
      </c>
      <c r="F122" s="651" t="s">
        <v>100</v>
      </c>
      <c r="G122" s="500" t="s">
        <v>379</v>
      </c>
      <c r="H122" s="477"/>
      <c r="I122" s="485">
        <v>45</v>
      </c>
      <c r="J122" s="477"/>
      <c r="K122" s="486">
        <v>60</v>
      </c>
      <c r="L122" s="477"/>
      <c r="M122" s="505" t="s">
        <v>364</v>
      </c>
      <c r="N122" s="132"/>
      <c r="O122" s="132"/>
      <c r="P122" s="132"/>
      <c r="Q122" s="132"/>
      <c r="R122" s="132"/>
      <c r="S122" s="133"/>
      <c r="T122" s="64"/>
    </row>
    <row r="123" spans="1:20" ht="26.25" customHeight="1">
      <c r="A123" s="638"/>
      <c r="B123" s="656"/>
      <c r="C123" s="657"/>
      <c r="D123" s="658"/>
      <c r="E123" s="683"/>
      <c r="F123" s="652"/>
      <c r="G123" s="500" t="s">
        <v>380</v>
      </c>
      <c r="H123" s="477"/>
      <c r="I123" s="504">
        <v>43.6</v>
      </c>
      <c r="J123" s="477"/>
      <c r="K123" s="503">
        <v>56.8</v>
      </c>
      <c r="L123" s="477"/>
      <c r="M123" s="477"/>
      <c r="N123" s="132"/>
      <c r="O123" s="132"/>
      <c r="P123" s="132"/>
      <c r="Q123" s="132"/>
      <c r="R123" s="132"/>
      <c r="S123" s="133"/>
      <c r="T123" s="64"/>
    </row>
    <row r="124" spans="1:20" ht="15" customHeight="1">
      <c r="A124" s="3"/>
      <c r="B124" s="653" t="s">
        <v>410</v>
      </c>
      <c r="C124" s="654"/>
      <c r="D124" s="655"/>
      <c r="E124" s="701">
        <v>1.5</v>
      </c>
      <c r="F124" s="699" t="s">
        <v>100</v>
      </c>
      <c r="G124" s="500" t="s">
        <v>379</v>
      </c>
      <c r="H124" s="488">
        <v>15057</v>
      </c>
      <c r="I124" s="488">
        <v>16133</v>
      </c>
      <c r="J124" s="488">
        <v>16849</v>
      </c>
      <c r="K124" s="483">
        <v>17925</v>
      </c>
      <c r="L124" s="483">
        <v>19717</v>
      </c>
      <c r="M124" s="483">
        <v>21510</v>
      </c>
      <c r="N124" s="244"/>
      <c r="O124" s="244"/>
      <c r="P124" s="244"/>
      <c r="Q124" s="244"/>
      <c r="R124" s="244"/>
      <c r="S124" s="319"/>
      <c r="T124" s="64"/>
    </row>
    <row r="125" spans="1:20">
      <c r="A125" s="3"/>
      <c r="B125" s="653"/>
      <c r="C125" s="654"/>
      <c r="D125" s="655"/>
      <c r="E125" s="701"/>
      <c r="F125" s="700"/>
      <c r="G125" s="500" t="s">
        <v>380</v>
      </c>
      <c r="H125" s="489">
        <v>13403</v>
      </c>
      <c r="I125" s="489">
        <v>13732</v>
      </c>
      <c r="J125" s="489">
        <v>14113</v>
      </c>
      <c r="K125" s="488">
        <v>14815</v>
      </c>
      <c r="L125" s="483"/>
      <c r="M125" s="483"/>
      <c r="N125" s="244"/>
      <c r="O125" s="244"/>
      <c r="P125" s="244"/>
      <c r="Q125" s="244"/>
      <c r="R125" s="244"/>
      <c r="S125" s="319"/>
      <c r="T125" s="64"/>
    </row>
    <row r="126" spans="1:20" ht="15" customHeight="1">
      <c r="A126" s="3"/>
      <c r="B126" s="656" t="s">
        <v>411</v>
      </c>
      <c r="C126" s="657"/>
      <c r="D126" s="658"/>
      <c r="E126" s="683">
        <v>1.6</v>
      </c>
      <c r="F126" s="651" t="s">
        <v>100</v>
      </c>
      <c r="G126" s="500" t="s">
        <v>379</v>
      </c>
      <c r="H126" s="485">
        <v>2064</v>
      </c>
      <c r="I126" s="485">
        <v>2580</v>
      </c>
      <c r="J126" s="485">
        <v>2838</v>
      </c>
      <c r="K126" s="477">
        <v>3096</v>
      </c>
      <c r="L126" s="477">
        <v>3225</v>
      </c>
      <c r="M126" s="477">
        <v>3354</v>
      </c>
      <c r="N126" s="453"/>
      <c r="O126" s="453"/>
      <c r="P126" s="453"/>
      <c r="Q126" s="453"/>
      <c r="R126" s="453"/>
      <c r="S126" s="454"/>
      <c r="T126" s="64"/>
    </row>
    <row r="127" spans="1:20">
      <c r="A127" s="3"/>
      <c r="B127" s="656"/>
      <c r="C127" s="657"/>
      <c r="D127" s="658"/>
      <c r="E127" s="683"/>
      <c r="F127" s="652"/>
      <c r="G127" s="500" t="s">
        <v>380</v>
      </c>
      <c r="H127" s="487">
        <v>1161</v>
      </c>
      <c r="I127" s="487">
        <v>1215</v>
      </c>
      <c r="J127" s="487">
        <v>1289</v>
      </c>
      <c r="K127" s="485">
        <v>1465</v>
      </c>
      <c r="L127" s="477"/>
      <c r="M127" s="477"/>
      <c r="N127" s="453"/>
      <c r="O127" s="453"/>
      <c r="P127" s="453"/>
      <c r="Q127" s="453"/>
      <c r="R127" s="453"/>
      <c r="S127" s="454"/>
      <c r="T127" s="64"/>
    </row>
    <row r="128" spans="1:20" ht="20.25" customHeight="1">
      <c r="A128" s="3"/>
      <c r="B128" s="653" t="s">
        <v>412</v>
      </c>
      <c r="C128" s="654"/>
      <c r="D128" s="655"/>
      <c r="E128" s="701">
        <v>1.7</v>
      </c>
      <c r="F128" s="699" t="s">
        <v>100</v>
      </c>
      <c r="G128" s="500" t="s">
        <v>379</v>
      </c>
      <c r="H128" s="488">
        <v>950</v>
      </c>
      <c r="I128" s="488">
        <v>1000</v>
      </c>
      <c r="J128" s="488">
        <v>1100</v>
      </c>
      <c r="K128" s="483">
        <v>1250</v>
      </c>
      <c r="L128" s="483">
        <v>1500</v>
      </c>
      <c r="M128" s="483">
        <v>1750</v>
      </c>
      <c r="N128" s="320"/>
      <c r="O128" s="320"/>
      <c r="P128" s="320"/>
      <c r="Q128" s="320"/>
      <c r="R128" s="320"/>
      <c r="S128" s="455"/>
      <c r="T128" s="64"/>
    </row>
    <row r="129" spans="1:21" ht="20.25" customHeight="1">
      <c r="A129" s="3"/>
      <c r="B129" s="653"/>
      <c r="C129" s="654"/>
      <c r="D129" s="655"/>
      <c r="E129" s="701"/>
      <c r="F129" s="700"/>
      <c r="G129" s="500" t="s">
        <v>380</v>
      </c>
      <c r="H129" s="489">
        <v>866</v>
      </c>
      <c r="I129" s="489">
        <v>884</v>
      </c>
      <c r="J129" s="489">
        <v>967</v>
      </c>
      <c r="K129" s="488">
        <v>1001</v>
      </c>
      <c r="L129" s="483"/>
      <c r="M129" s="483"/>
      <c r="N129" s="244"/>
      <c r="O129" s="244"/>
      <c r="P129" s="320"/>
      <c r="Q129" s="320"/>
      <c r="R129" s="320"/>
      <c r="S129" s="455"/>
      <c r="T129" s="64"/>
    </row>
    <row r="130" spans="1:21">
      <c r="A130" s="3"/>
      <c r="B130" s="653" t="s">
        <v>413</v>
      </c>
      <c r="C130" s="654"/>
      <c r="D130" s="655"/>
      <c r="E130" s="701">
        <v>1.9</v>
      </c>
      <c r="F130" s="673" t="s">
        <v>100</v>
      </c>
      <c r="G130" s="500" t="s">
        <v>379</v>
      </c>
      <c r="H130" s="488">
        <v>372</v>
      </c>
      <c r="I130" s="488">
        <v>422</v>
      </c>
      <c r="J130" s="488">
        <v>497</v>
      </c>
      <c r="K130" s="483">
        <v>572</v>
      </c>
      <c r="L130" s="483">
        <v>672</v>
      </c>
      <c r="M130" s="483">
        <v>772</v>
      </c>
      <c r="N130" s="453"/>
      <c r="O130" s="453"/>
      <c r="P130" s="453"/>
      <c r="Q130" s="453"/>
      <c r="R130" s="453"/>
      <c r="S130" s="454"/>
      <c r="T130" s="64"/>
    </row>
    <row r="131" spans="1:21">
      <c r="A131" s="3"/>
      <c r="B131" s="653"/>
      <c r="C131" s="654"/>
      <c r="D131" s="655"/>
      <c r="E131" s="701"/>
      <c r="F131" s="673"/>
      <c r="G131" s="500" t="s">
        <v>380</v>
      </c>
      <c r="H131" s="489">
        <v>443</v>
      </c>
      <c r="I131" s="489">
        <v>542</v>
      </c>
      <c r="J131" s="489">
        <v>582</v>
      </c>
      <c r="K131" s="488">
        <v>650</v>
      </c>
      <c r="L131" s="483"/>
      <c r="M131" s="483"/>
      <c r="N131" s="453"/>
      <c r="O131" s="453"/>
      <c r="P131" s="453"/>
      <c r="Q131" s="453"/>
      <c r="R131" s="453"/>
      <c r="S131" s="454"/>
      <c r="T131" s="64"/>
    </row>
    <row r="132" spans="1:21" ht="14.25" customHeight="1">
      <c r="A132" s="3"/>
      <c r="B132" s="656" t="s">
        <v>414</v>
      </c>
      <c r="C132" s="657"/>
      <c r="D132" s="658"/>
      <c r="E132" s="683">
        <v>2.1</v>
      </c>
      <c r="F132" s="691" t="s">
        <v>100</v>
      </c>
      <c r="G132" s="500" t="s">
        <v>379</v>
      </c>
      <c r="H132" s="485">
        <v>1298</v>
      </c>
      <c r="I132" s="485">
        <v>1439</v>
      </c>
      <c r="J132" s="485">
        <v>1626</v>
      </c>
      <c r="K132" s="477">
        <v>1814</v>
      </c>
      <c r="L132" s="477">
        <v>2031</v>
      </c>
      <c r="M132" s="477">
        <v>2249</v>
      </c>
      <c r="N132" s="320"/>
      <c r="O132" s="320"/>
      <c r="P132" s="320"/>
      <c r="Q132" s="320"/>
      <c r="R132" s="320"/>
      <c r="S132" s="455"/>
      <c r="T132" s="64"/>
    </row>
    <row r="133" spans="1:21">
      <c r="A133" s="3"/>
      <c r="B133" s="656"/>
      <c r="C133" s="657"/>
      <c r="D133" s="658"/>
      <c r="E133" s="683"/>
      <c r="F133" s="691"/>
      <c r="G133" s="500" t="s">
        <v>380</v>
      </c>
      <c r="H133" s="487">
        <v>1376</v>
      </c>
      <c r="I133" s="487">
        <v>1580</v>
      </c>
      <c r="J133" s="487">
        <v>1826</v>
      </c>
      <c r="K133" s="485">
        <v>2110</v>
      </c>
      <c r="L133" s="477"/>
      <c r="M133" s="477"/>
      <c r="N133" s="320"/>
      <c r="O133" s="320"/>
      <c r="P133" s="320"/>
      <c r="Q133" s="320"/>
      <c r="R133" s="320"/>
      <c r="S133" s="455"/>
      <c r="T133" s="64"/>
    </row>
    <row r="134" spans="1:21" ht="14.25" customHeight="1">
      <c r="A134" s="3"/>
      <c r="B134" s="656" t="s">
        <v>415</v>
      </c>
      <c r="C134" s="657"/>
      <c r="D134" s="658"/>
      <c r="E134" s="683">
        <v>2.2999999999999998</v>
      </c>
      <c r="F134" s="713" t="s">
        <v>100</v>
      </c>
      <c r="G134" s="500" t="s">
        <v>379</v>
      </c>
      <c r="H134" s="485"/>
      <c r="I134" s="485">
        <v>70</v>
      </c>
      <c r="J134" s="485"/>
      <c r="K134" s="508">
        <v>80</v>
      </c>
      <c r="L134" s="490"/>
      <c r="M134" s="490" t="s">
        <v>342</v>
      </c>
      <c r="N134" s="453"/>
      <c r="O134" s="453"/>
      <c r="P134" s="453"/>
      <c r="Q134" s="453"/>
      <c r="R134" s="453"/>
      <c r="S134" s="454"/>
      <c r="T134" s="64"/>
    </row>
    <row r="135" spans="1:21">
      <c r="A135" s="3"/>
      <c r="B135" s="656"/>
      <c r="C135" s="657"/>
      <c r="D135" s="658"/>
      <c r="E135" s="683"/>
      <c r="F135" s="713"/>
      <c r="G135" s="500" t="s">
        <v>380</v>
      </c>
      <c r="H135" s="485"/>
      <c r="I135" s="504">
        <v>57.3</v>
      </c>
      <c r="J135" s="485"/>
      <c r="K135" s="504">
        <v>43.9</v>
      </c>
      <c r="L135" s="477"/>
      <c r="M135" s="477"/>
      <c r="N135" s="453"/>
      <c r="O135" s="453"/>
      <c r="P135" s="453"/>
      <c r="Q135" s="453"/>
      <c r="R135" s="453"/>
      <c r="S135" s="454"/>
      <c r="T135" s="64"/>
    </row>
    <row r="136" spans="1:21" ht="14.25" customHeight="1">
      <c r="A136" s="3"/>
      <c r="B136" s="653" t="s">
        <v>416</v>
      </c>
      <c r="C136" s="654"/>
      <c r="D136" s="655"/>
      <c r="E136" s="701" t="s">
        <v>339</v>
      </c>
      <c r="F136" s="691" t="s">
        <v>100</v>
      </c>
      <c r="G136" s="500" t="s">
        <v>379</v>
      </c>
      <c r="H136" s="488">
        <v>1923</v>
      </c>
      <c r="I136" s="488">
        <v>2083</v>
      </c>
      <c r="J136" s="488">
        <v>2128</v>
      </c>
      <c r="K136" s="483">
        <v>2198</v>
      </c>
      <c r="L136" s="483">
        <v>2223</v>
      </c>
      <c r="M136" s="483">
        <v>2323</v>
      </c>
      <c r="N136" s="320"/>
      <c r="O136" s="320"/>
      <c r="P136" s="320"/>
      <c r="Q136" s="320"/>
      <c r="R136" s="320"/>
      <c r="S136" s="455"/>
      <c r="T136" s="64"/>
    </row>
    <row r="137" spans="1:21" ht="15.75" thickBot="1">
      <c r="A137" s="3"/>
      <c r="B137" s="653"/>
      <c r="C137" s="654"/>
      <c r="D137" s="655"/>
      <c r="E137" s="701"/>
      <c r="F137" s="714"/>
      <c r="G137" s="500" t="s">
        <v>380</v>
      </c>
      <c r="H137" s="489">
        <v>2055</v>
      </c>
      <c r="I137" s="489">
        <v>2133</v>
      </c>
      <c r="J137" s="489">
        <v>2208</v>
      </c>
      <c r="K137" s="488">
        <v>2254</v>
      </c>
      <c r="L137" s="483"/>
      <c r="M137" s="483"/>
      <c r="N137" s="456"/>
      <c r="O137" s="456"/>
      <c r="P137" s="456"/>
      <c r="Q137" s="456"/>
      <c r="R137" s="456"/>
      <c r="S137" s="457"/>
      <c r="T137" s="64"/>
    </row>
    <row r="138" spans="1:21">
      <c r="A138" s="3"/>
      <c r="B138" s="3"/>
      <c r="C138" s="3"/>
      <c r="D138" s="3"/>
      <c r="E138" s="3"/>
      <c r="F138" s="3"/>
      <c r="G138" s="2"/>
      <c r="H138" s="3"/>
      <c r="I138" s="3"/>
      <c r="J138" s="3"/>
      <c r="K138" s="3"/>
      <c r="L138" s="3"/>
      <c r="M138" s="3"/>
      <c r="N138" s="3"/>
      <c r="O138" s="3"/>
      <c r="R138" s="36"/>
      <c r="S138" s="36"/>
    </row>
    <row r="139" spans="1:21">
      <c r="A139" s="3"/>
      <c r="B139" s="3"/>
      <c r="C139" s="3"/>
      <c r="D139" s="3"/>
      <c r="E139" s="3"/>
      <c r="F139" s="3"/>
      <c r="G139" s="2"/>
      <c r="H139" s="3"/>
      <c r="I139" s="3"/>
      <c r="J139" s="3"/>
      <c r="K139" s="3"/>
      <c r="L139" s="3"/>
      <c r="M139" s="3"/>
      <c r="N139" s="3"/>
      <c r="O139" s="3"/>
      <c r="R139" s="36"/>
      <c r="S139" s="36"/>
    </row>
    <row r="140" spans="1:21">
      <c r="A140" s="3"/>
      <c r="B140" s="3"/>
      <c r="C140" s="3"/>
      <c r="D140" s="3"/>
      <c r="E140" s="3"/>
      <c r="F140" s="3"/>
      <c r="G140" s="2"/>
      <c r="H140" s="3"/>
      <c r="I140" s="3"/>
      <c r="J140" s="3"/>
      <c r="K140" s="3"/>
      <c r="L140" s="3"/>
      <c r="M140" s="3"/>
      <c r="N140" s="3"/>
      <c r="O140" s="3"/>
      <c r="R140" s="36"/>
      <c r="S140" s="36"/>
    </row>
    <row r="141" spans="1:21" ht="16.5" thickBot="1">
      <c r="A141" s="3"/>
      <c r="B141" s="323"/>
      <c r="C141" s="3"/>
      <c r="D141" s="3"/>
      <c r="E141" s="3"/>
      <c r="F141" s="3"/>
      <c r="G141" s="2"/>
      <c r="H141" s="3"/>
      <c r="I141" s="3"/>
      <c r="J141" s="3"/>
      <c r="K141" s="3"/>
      <c r="L141" s="3"/>
      <c r="M141" s="3"/>
      <c r="N141" s="3"/>
      <c r="O141" s="3"/>
      <c r="R141" s="36"/>
      <c r="S141" s="36"/>
    </row>
    <row r="142" spans="1:21" ht="26.25" thickBot="1">
      <c r="A142" s="3"/>
      <c r="B142" s="3" t="s">
        <v>481</v>
      </c>
      <c r="C142" s="3"/>
      <c r="D142" s="3"/>
      <c r="E142" s="321" t="s">
        <v>291</v>
      </c>
      <c r="F142" s="511" t="s">
        <v>482</v>
      </c>
      <c r="G142" s="247"/>
      <c r="H142" s="391" t="str">
        <f t="shared" ref="H142:S142" si="6">C30</f>
        <v>P1 (Q2.2010)</v>
      </c>
      <c r="I142" s="391" t="str">
        <f t="shared" si="6"/>
        <v>P2 (Q3-4.2010)</v>
      </c>
      <c r="J142" s="391" t="str">
        <f t="shared" si="6"/>
        <v>P3 (Q1-2.2011)</v>
      </c>
      <c r="K142" s="391" t="str">
        <f t="shared" si="6"/>
        <v>P4 (Q3-4.2011)</v>
      </c>
      <c r="L142" s="391" t="str">
        <f t="shared" si="6"/>
        <v>P5 (Q1-2.2012)</v>
      </c>
      <c r="M142" s="391" t="str">
        <f t="shared" si="6"/>
        <v>P6 (Q3-4.2012)</v>
      </c>
      <c r="N142" s="391" t="str">
        <f t="shared" si="6"/>
        <v>P7</v>
      </c>
      <c r="O142" s="391" t="str">
        <f t="shared" si="6"/>
        <v>P8</v>
      </c>
      <c r="P142" s="391" t="str">
        <f t="shared" si="6"/>
        <v>P9</v>
      </c>
      <c r="Q142" s="391" t="str">
        <f t="shared" si="6"/>
        <v>P10</v>
      </c>
      <c r="R142" s="391" t="str">
        <f t="shared" si="6"/>
        <v>P11</v>
      </c>
      <c r="S142" s="392" t="str">
        <f t="shared" si="6"/>
        <v>P12</v>
      </c>
      <c r="T142" s="36"/>
      <c r="U142" s="36"/>
    </row>
    <row r="143" spans="1:21">
      <c r="A143" s="3"/>
      <c r="B143" s="674" t="str">
        <f>IF(ISBLANK(B118),"",(B118))</f>
        <v>Percentage of infants born to HIV infected mothers who are HIV infected // Procentul copiilor HIV pozitivi născuţi de către mame HIV pozitive</v>
      </c>
      <c r="C143" s="675"/>
      <c r="D143" s="676"/>
      <c r="E143" s="710" t="str">
        <f>IF(ISBLANK(E118),"",(E118))</f>
        <v xml:space="preserve">Impact </v>
      </c>
      <c r="F143" s="708" t="str">
        <f>IF(ISBLANK(F118),"",(F118))</f>
        <v>Yes</v>
      </c>
      <c r="G143" s="349" t="s">
        <v>71</v>
      </c>
      <c r="H143" s="424">
        <f t="shared" ref="H143:S143" si="7">H118</f>
        <v>0</v>
      </c>
      <c r="I143" s="424">
        <f t="shared" si="7"/>
        <v>3</v>
      </c>
      <c r="J143" s="424">
        <f t="shared" si="7"/>
        <v>0</v>
      </c>
      <c r="K143" s="424">
        <f t="shared" si="7"/>
        <v>3</v>
      </c>
      <c r="L143" s="424">
        <f t="shared" si="7"/>
        <v>0</v>
      </c>
      <c r="M143" s="424" t="str">
        <f t="shared" si="7"/>
        <v>&lt;3%</v>
      </c>
      <c r="N143" s="424">
        <f t="shared" si="7"/>
        <v>0</v>
      </c>
      <c r="O143" s="424">
        <f t="shared" si="7"/>
        <v>0</v>
      </c>
      <c r="P143" s="424">
        <f t="shared" si="7"/>
        <v>0</v>
      </c>
      <c r="Q143" s="424">
        <f t="shared" si="7"/>
        <v>0</v>
      </c>
      <c r="R143" s="424">
        <f t="shared" si="7"/>
        <v>0</v>
      </c>
      <c r="S143" s="473">
        <f t="shared" si="7"/>
        <v>0</v>
      </c>
      <c r="T143" s="36"/>
      <c r="U143" s="36"/>
    </row>
    <row r="144" spans="1:21">
      <c r="A144" s="3"/>
      <c r="B144" s="677"/>
      <c r="C144" s="678"/>
      <c r="D144" s="679"/>
      <c r="E144" s="710"/>
      <c r="F144" s="708"/>
      <c r="G144" s="130" t="s">
        <v>72</v>
      </c>
      <c r="H144" s="424">
        <f t="shared" ref="H144:K148" si="8">H119</f>
        <v>0</v>
      </c>
      <c r="I144" s="424">
        <f t="shared" si="8"/>
        <v>2.8</v>
      </c>
      <c r="J144" s="424">
        <f t="shared" si="8"/>
        <v>0</v>
      </c>
      <c r="K144" s="424">
        <f t="shared" si="8"/>
        <v>0.8</v>
      </c>
      <c r="L144" s="424">
        <f t="shared" ref="L144:S144" si="9">L119</f>
        <v>0</v>
      </c>
      <c r="M144" s="424">
        <f t="shared" si="9"/>
        <v>0</v>
      </c>
      <c r="N144" s="424">
        <f t="shared" si="9"/>
        <v>0</v>
      </c>
      <c r="O144" s="424">
        <f t="shared" si="9"/>
        <v>0</v>
      </c>
      <c r="P144" s="424">
        <f t="shared" si="9"/>
        <v>0</v>
      </c>
      <c r="Q144" s="424">
        <f t="shared" si="9"/>
        <v>0</v>
      </c>
      <c r="R144" s="424">
        <f t="shared" si="9"/>
        <v>0</v>
      </c>
      <c r="S144" s="473">
        <f t="shared" si="9"/>
        <v>0</v>
      </c>
      <c r="T144" s="36"/>
      <c r="U144" s="36"/>
    </row>
    <row r="145" spans="1:21" ht="21.75" customHeight="1">
      <c r="A145" s="3"/>
      <c r="B145" s="680" t="str">
        <f>IF(ISBLANK(B120),"",(B120))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145" s="681"/>
      <c r="D145" s="682"/>
      <c r="E145" s="721" t="str">
        <f>IF(ISBLANK(E120),"",(E120))</f>
        <v>Impact</v>
      </c>
      <c r="F145" s="709" t="str">
        <f>IF(ISBLANK(F120),"",(F120))</f>
        <v>Yes</v>
      </c>
      <c r="G145" s="458" t="s">
        <v>71</v>
      </c>
      <c r="H145" s="459">
        <f t="shared" si="8"/>
        <v>0</v>
      </c>
      <c r="I145" s="459">
        <f>I120</f>
        <v>90</v>
      </c>
      <c r="J145" s="459">
        <f t="shared" si="8"/>
        <v>0</v>
      </c>
      <c r="K145" s="459">
        <f>K120</f>
        <v>92</v>
      </c>
      <c r="L145" s="459">
        <f t="shared" ref="L145:S145" si="10">L120</f>
        <v>0</v>
      </c>
      <c r="M145" s="459" t="str">
        <f t="shared" si="10"/>
        <v>93%</v>
      </c>
      <c r="N145" s="459">
        <f t="shared" si="10"/>
        <v>0</v>
      </c>
      <c r="O145" s="459">
        <f t="shared" si="10"/>
        <v>0</v>
      </c>
      <c r="P145" s="459">
        <f t="shared" si="10"/>
        <v>0</v>
      </c>
      <c r="Q145" s="459">
        <f t="shared" si="10"/>
        <v>0</v>
      </c>
      <c r="R145" s="459">
        <f t="shared" si="10"/>
        <v>0</v>
      </c>
      <c r="S145" s="474">
        <f t="shared" si="10"/>
        <v>0</v>
      </c>
      <c r="T145" s="36"/>
      <c r="U145" s="36"/>
    </row>
    <row r="146" spans="1:21" ht="21.75" customHeight="1">
      <c r="A146" s="3"/>
      <c r="B146" s="680"/>
      <c r="C146" s="681"/>
      <c r="D146" s="682"/>
      <c r="E146" s="721"/>
      <c r="F146" s="709"/>
      <c r="G146" s="458" t="s">
        <v>72</v>
      </c>
      <c r="H146" s="459">
        <f t="shared" si="8"/>
        <v>0</v>
      </c>
      <c r="I146" s="459">
        <f t="shared" si="8"/>
        <v>88</v>
      </c>
      <c r="J146" s="459">
        <f t="shared" si="8"/>
        <v>0</v>
      </c>
      <c r="K146" s="459">
        <f t="shared" si="8"/>
        <v>80.7</v>
      </c>
      <c r="L146" s="459">
        <f t="shared" ref="L146:S146" si="11">L121</f>
        <v>0</v>
      </c>
      <c r="M146" s="459">
        <f t="shared" si="11"/>
        <v>0</v>
      </c>
      <c r="N146" s="459">
        <f t="shared" si="11"/>
        <v>0</v>
      </c>
      <c r="O146" s="459">
        <f t="shared" si="11"/>
        <v>0</v>
      </c>
      <c r="P146" s="459">
        <f t="shared" si="11"/>
        <v>0</v>
      </c>
      <c r="Q146" s="459">
        <f t="shared" si="11"/>
        <v>0</v>
      </c>
      <c r="R146" s="459">
        <f t="shared" si="11"/>
        <v>0</v>
      </c>
      <c r="S146" s="474">
        <f t="shared" si="11"/>
        <v>0</v>
      </c>
      <c r="T146" s="36"/>
      <c r="U146" s="36"/>
    </row>
    <row r="147" spans="1:21" ht="23.25" customHeight="1">
      <c r="A147" s="3"/>
      <c r="B147" s="715" t="str">
        <f>IF(ISBLANK(B122),"",(B122))</f>
        <v>Number and percentage of pregnant women reached with voluntary testing and counseling services and who know their results. // Numărul și procentul femeilor gravide acoperite de servicii de testare și consiliere și care-și cunosc rezultatul</v>
      </c>
      <c r="C147" s="716"/>
      <c r="D147" s="717"/>
      <c r="E147" s="710">
        <f>IF(ISBLANK(E122),"",(E122))</f>
        <v>1.1000000000000001</v>
      </c>
      <c r="F147" s="708" t="str">
        <f>IF(ISBLANK(F122),"",(F122))</f>
        <v>Yes</v>
      </c>
      <c r="G147" s="130" t="s">
        <v>71</v>
      </c>
      <c r="H147" s="424">
        <f t="shared" si="8"/>
        <v>0</v>
      </c>
      <c r="I147" s="424">
        <f t="shared" si="8"/>
        <v>45</v>
      </c>
      <c r="J147" s="424">
        <f t="shared" si="8"/>
        <v>0</v>
      </c>
      <c r="K147" s="424">
        <f t="shared" si="8"/>
        <v>60</v>
      </c>
      <c r="L147" s="424">
        <f t="shared" ref="L147:S147" si="12">L122</f>
        <v>0</v>
      </c>
      <c r="M147" s="424" t="str">
        <f t="shared" si="12"/>
        <v>70%</v>
      </c>
      <c r="N147" s="424">
        <f t="shared" si="12"/>
        <v>0</v>
      </c>
      <c r="O147" s="424">
        <f t="shared" si="12"/>
        <v>0</v>
      </c>
      <c r="P147" s="424">
        <f t="shared" si="12"/>
        <v>0</v>
      </c>
      <c r="Q147" s="424">
        <f t="shared" si="12"/>
        <v>0</v>
      </c>
      <c r="R147" s="424">
        <f t="shared" si="12"/>
        <v>0</v>
      </c>
      <c r="S147" s="473">
        <f t="shared" si="12"/>
        <v>0</v>
      </c>
      <c r="T147" s="36"/>
      <c r="U147" s="36"/>
    </row>
    <row r="148" spans="1:21" ht="23.25" customHeight="1" thickBot="1">
      <c r="A148" s="3"/>
      <c r="B148" s="718"/>
      <c r="C148" s="719"/>
      <c r="D148" s="720"/>
      <c r="E148" s="711"/>
      <c r="F148" s="712"/>
      <c r="G148" s="131" t="s">
        <v>72</v>
      </c>
      <c r="H148" s="425">
        <f t="shared" si="8"/>
        <v>0</v>
      </c>
      <c r="I148" s="425">
        <f t="shared" si="8"/>
        <v>43.6</v>
      </c>
      <c r="J148" s="425">
        <f t="shared" si="8"/>
        <v>0</v>
      </c>
      <c r="K148" s="425">
        <f t="shared" si="8"/>
        <v>56.8</v>
      </c>
      <c r="L148" s="425">
        <f t="shared" ref="L148:S148" si="13">L123</f>
        <v>0</v>
      </c>
      <c r="M148" s="425">
        <f t="shared" si="13"/>
        <v>0</v>
      </c>
      <c r="N148" s="425">
        <f t="shared" si="13"/>
        <v>0</v>
      </c>
      <c r="O148" s="425">
        <f t="shared" si="13"/>
        <v>0</v>
      </c>
      <c r="P148" s="425">
        <f t="shared" si="13"/>
        <v>0</v>
      </c>
      <c r="Q148" s="425">
        <f t="shared" si="13"/>
        <v>0</v>
      </c>
      <c r="R148" s="425">
        <f t="shared" si="13"/>
        <v>0</v>
      </c>
      <c r="S148" s="475">
        <f t="shared" si="13"/>
        <v>0</v>
      </c>
      <c r="T148" s="36"/>
      <c r="U148" s="36"/>
    </row>
    <row r="149" spans="1:21">
      <c r="A149" s="3"/>
      <c r="B149" s="3"/>
      <c r="C149" s="3"/>
      <c r="D149" s="3"/>
      <c r="E149" s="3"/>
      <c r="F149" s="3"/>
      <c r="G149" s="3"/>
      <c r="H149" s="3"/>
      <c r="I149" s="3"/>
      <c r="J149" s="3"/>
      <c r="K149" s="3"/>
      <c r="L149" s="3"/>
      <c r="M149" s="3"/>
      <c r="N149"/>
      <c r="O149"/>
      <c r="P149" s="36"/>
      <c r="Q149" s="36"/>
      <c r="S149" s="460"/>
    </row>
    <row r="150" spans="1:21">
      <c r="N150"/>
      <c r="O150"/>
      <c r="P150" s="36"/>
      <c r="Q150" s="36"/>
    </row>
    <row r="151" spans="1:21">
      <c r="N151"/>
      <c r="O151"/>
      <c r="P151" s="36"/>
      <c r="Q151" s="36"/>
    </row>
    <row r="152" spans="1:21">
      <c r="N152"/>
      <c r="O152"/>
      <c r="P152" s="36"/>
      <c r="Q152" s="36"/>
    </row>
  </sheetData>
  <mergeCells count="73">
    <mergeCell ref="F124:F125"/>
    <mergeCell ref="E147:E148"/>
    <mergeCell ref="B124:D125"/>
    <mergeCell ref="F147:F148"/>
    <mergeCell ref="E134:E135"/>
    <mergeCell ref="F134:F135"/>
    <mergeCell ref="E136:E137"/>
    <mergeCell ref="F136:F137"/>
    <mergeCell ref="E143:E144"/>
    <mergeCell ref="E124:E125"/>
    <mergeCell ref="E128:E129"/>
    <mergeCell ref="B147:D148"/>
    <mergeCell ref="B136:D137"/>
    <mergeCell ref="E145:E146"/>
    <mergeCell ref="O31:O34"/>
    <mergeCell ref="E118:E119"/>
    <mergeCell ref="F118:F119"/>
    <mergeCell ref="F120:F121"/>
    <mergeCell ref="E120:E121"/>
    <mergeCell ref="F47:I47"/>
    <mergeCell ref="E126:E127"/>
    <mergeCell ref="B126:D127"/>
    <mergeCell ref="E132:E133"/>
    <mergeCell ref="I24:J24"/>
    <mergeCell ref="B21:J21"/>
    <mergeCell ref="B73:C73"/>
    <mergeCell ref="E122:E123"/>
    <mergeCell ref="B116:D116"/>
    <mergeCell ref="D24:E24"/>
    <mergeCell ref="F132:F133"/>
    <mergeCell ref="F126:F127"/>
    <mergeCell ref="B71:C71"/>
    <mergeCell ref="B26:C26"/>
    <mergeCell ref="B108:B111"/>
    <mergeCell ref="F128:F129"/>
    <mergeCell ref="E130:E131"/>
    <mergeCell ref="F130:F131"/>
    <mergeCell ref="B143:D144"/>
    <mergeCell ref="B145:D146"/>
    <mergeCell ref="B128:D129"/>
    <mergeCell ref="B130:D131"/>
    <mergeCell ref="B132:D133"/>
    <mergeCell ref="B134:D135"/>
    <mergeCell ref="F143:F144"/>
    <mergeCell ref="F145:F146"/>
    <mergeCell ref="B2:J2"/>
    <mergeCell ref="C4:D4"/>
    <mergeCell ref="E4:F4"/>
    <mergeCell ref="G4:J4"/>
    <mergeCell ref="H16:I16"/>
    <mergeCell ref="I6:J6"/>
    <mergeCell ref="G12:J12"/>
    <mergeCell ref="G10:J10"/>
    <mergeCell ref="E10:F10"/>
    <mergeCell ref="I8:J8"/>
    <mergeCell ref="C10:D10"/>
    <mergeCell ref="E12:F12"/>
    <mergeCell ref="C8:D8"/>
    <mergeCell ref="B14:J14"/>
    <mergeCell ref="C12:D12"/>
    <mergeCell ref="G24:H24"/>
    <mergeCell ref="C6:D6"/>
    <mergeCell ref="E6:F6"/>
    <mergeCell ref="B72:C72"/>
    <mergeCell ref="A118:A123"/>
    <mergeCell ref="B29:N29"/>
    <mergeCell ref="B118:D119"/>
    <mergeCell ref="B60:D60"/>
    <mergeCell ref="F122:F123"/>
    <mergeCell ref="B120:D121"/>
    <mergeCell ref="B122:D123"/>
    <mergeCell ref="B18:C18"/>
    <mergeCell ref="D18:F18"/>
  </mergeCells>
  <phoneticPr fontId="30" type="noConversion"/>
  <conditionalFormatting sqref="B34 B32 C32:D33 E32:H32 E33:N33 C31">
    <cfRule type="expression" dxfId="47" priority="8" stopIfTrue="1">
      <formula>+AND(B30&gt;=#REF!,B30&lt;=#REF!)</formula>
    </cfRule>
  </conditionalFormatting>
  <conditionalFormatting sqref="C34:N34">
    <cfRule type="expression" dxfId="46" priority="9" stopIfTrue="1">
      <formula>+AND(C32&gt;=#REF!,C32&lt;=#REF!)</formula>
    </cfRule>
  </conditionalFormatting>
  <conditionalFormatting sqref="C30:N30 C94:N94">
    <cfRule type="cellIs" dxfId="45" priority="12" stopIfTrue="1" operator="equal">
      <formula>$C$16</formula>
    </cfRule>
  </conditionalFormatting>
  <conditionalFormatting sqref="C12:D12">
    <cfRule type="cellIs" dxfId="44" priority="14" stopIfTrue="1" operator="equal">
      <formula>"C"</formula>
    </cfRule>
    <cfRule type="cellIs" dxfId="43" priority="15" stopIfTrue="1" operator="equal">
      <formula>"B2"</formula>
    </cfRule>
    <cfRule type="cellIs" dxfId="42" priority="16" stopIfTrue="1" operator="equal">
      <formula>"B1"</formula>
    </cfRule>
  </conditionalFormatting>
  <conditionalFormatting sqref="H116:S117 H142:S142">
    <cfRule type="cellIs" dxfId="41" priority="23" stopIfTrue="1" operator="equal">
      <formula>$C$16</formula>
    </cfRule>
  </conditionalFormatting>
  <conditionalFormatting sqref="F47:I47">
    <cfRule type="expression" dxfId="40" priority="24" stopIfTrue="1">
      <formula>LEFT($F$47,2)="OK"</formula>
    </cfRule>
  </conditionalFormatting>
  <conditionalFormatting sqref="H116:M116">
    <cfRule type="cellIs" dxfId="39" priority="7" stopIfTrue="1" operator="equal">
      <formula>$C$16</formula>
    </cfRule>
  </conditionalFormatting>
  <conditionalFormatting sqref="C32:E32 C31">
    <cfRule type="expression" dxfId="38" priority="6" stopIfTrue="1">
      <formula>+AND(C30&gt;=#REF!,C30&lt;=#REF!)</formula>
    </cfRule>
  </conditionalFormatting>
  <conditionalFormatting sqref="C30:F30">
    <cfRule type="cellIs" dxfId="37" priority="5" stopIfTrue="1" operator="equal">
      <formula>$C$16</formula>
    </cfRule>
  </conditionalFormatting>
  <conditionalFormatting sqref="C30:H30">
    <cfRule type="cellIs" dxfId="36" priority="4" stopIfTrue="1" operator="equal">
      <formula>$C$16</formula>
    </cfRule>
  </conditionalFormatting>
  <conditionalFormatting sqref="B34">
    <cfRule type="expression" dxfId="35" priority="3" stopIfTrue="1">
      <formula>+AND(B33&gt;=#REF!,B33&lt;=#REF!)</formula>
    </cfRule>
  </conditionalFormatting>
  <conditionalFormatting sqref="C94:H94">
    <cfRule type="cellIs" dxfId="34" priority="2" stopIfTrue="1" operator="equal">
      <formula>$C$16</formula>
    </cfRule>
  </conditionalFormatting>
  <conditionalFormatting sqref="C94:H94">
    <cfRule type="cellIs" dxfId="33" priority="1" stopIfTrue="1" operator="equal">
      <formula>$C$16</formula>
    </cfRule>
  </conditionalFormatting>
  <dataValidations count="9">
    <dataValidation type="list" allowBlank="1" showInputMessage="1" showErrorMessage="1" sqref="B108 G6">
      <formula1>Component</formula1>
    </dataValidation>
    <dataValidation type="list" allowBlank="1" showInputMessage="1" showErrorMessage="1" sqref="C16">
      <formula1>PERIOD</formula1>
    </dataValidation>
    <dataValidation type="list" allowBlank="1" showInputMessage="1" showErrorMessage="1" sqref="G10:J10">
      <formula1>LFA</formula1>
    </dataValidation>
    <dataValidation type="list" allowBlank="1" showInputMessage="1" showErrorMessage="1" sqref="C4:D4">
      <formula1>Countries</formula1>
    </dataValidation>
    <dataValidation type="list" allowBlank="1" showInputMessage="1" showErrorMessage="1" sqref="C12:D12">
      <formula1>Rating</formula1>
    </dataValidation>
    <dataValidation type="list" allowBlank="1" showInputMessage="1" showErrorMessage="1" sqref="I8:J8">
      <formula1>Phase</formula1>
    </dataValidation>
    <dataValidation type="list" allowBlank="1" showInputMessage="1" showErrorMessage="1" sqref="G8">
      <formula1>Round</formula1>
    </dataValidation>
    <dataValidation type="list" allowBlank="1" showInputMessage="1" showErrorMessage="1" sqref="D26">
      <formula1>Currency</formula1>
    </dataValidation>
    <dataValidation type="list" allowBlank="1" showInputMessage="1" showErrorMessage="1" sqref="C108:C111">
      <formula1>Medicaments</formula1>
    </dataValidation>
  </dataValidations>
  <pageMargins left="0.70866141732283472" right="0.70866141732283472" top="0.74803149606299213" bottom="0.74803149606299213" header="0.31496062992125984" footer="0.31496062992125984"/>
  <pageSetup paperSize="9" orientation="landscape" r:id="rId1"/>
  <headerFooter>
    <oddFooter>&amp;L&amp;F&amp;C&amp;A&amp;RV1.0          &amp;D</oddFooter>
  </headerFooter>
  <rowBreaks count="1" manualBreakCount="1">
    <brk id="48" max="16383" man="1"/>
  </rowBreaks>
  <ignoredErrors>
    <ignoredError sqref="H142:S142 E143" unlockedFormula="1"/>
  </ignoredError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51"/>
  </sheetPr>
  <dimension ref="A1:X18"/>
  <sheetViews>
    <sheetView showGridLines="0" topLeftCell="A13" zoomScale="110" zoomScaleNormal="110" zoomScaleSheetLayoutView="100" workbookViewId="0">
      <selection activeCell="B3" sqref="B3:J3"/>
    </sheetView>
  </sheetViews>
  <sheetFormatPr defaultColWidth="11.42578125" defaultRowHeight="15"/>
  <cols>
    <col min="1" max="1" width="21.140625" style="3" customWidth="1"/>
    <col min="2" max="2" width="12.5703125" style="3" customWidth="1"/>
    <col min="3" max="3" width="20.5703125" style="3" customWidth="1"/>
    <col min="4" max="4" width="15.28515625" style="3" customWidth="1"/>
    <col min="5" max="5" width="11.7109375" style="3" customWidth="1"/>
    <col min="6" max="6" width="10.7109375" style="3" customWidth="1"/>
    <col min="7" max="7" width="11.7109375" style="3" customWidth="1"/>
    <col min="8" max="8" width="15" style="3" customWidth="1"/>
    <col min="9" max="9" width="9.42578125" style="3" customWidth="1"/>
    <col min="10" max="10" width="13" style="3" customWidth="1"/>
    <col min="11" max="11" width="11.42578125" style="3" customWidth="1"/>
    <col min="12" max="12" width="8.140625" style="3" customWidth="1"/>
    <col min="13" max="13" width="9.7109375" style="3" customWidth="1"/>
    <col min="14" max="14" width="8.5703125" style="3" customWidth="1"/>
    <col min="15" max="15" width="7.140625" style="3" customWidth="1"/>
    <col min="16" max="16384" width="11.42578125" style="3"/>
  </cols>
  <sheetData>
    <row r="1" spans="1:24" ht="21" customHeight="1">
      <c r="A1" s="2"/>
      <c r="B1" s="2"/>
      <c r="C1" s="2"/>
      <c r="D1" s="2"/>
      <c r="E1" s="2"/>
      <c r="F1" s="2"/>
      <c r="G1" s="269"/>
      <c r="H1" s="2"/>
      <c r="I1" s="2"/>
      <c r="J1" s="2"/>
    </row>
    <row r="2" spans="1:24" ht="25.5" customHeight="1"/>
    <row r="3" spans="1:24" ht="36">
      <c r="B3" s="722" t="str">
        <f>+"Dashboard: "&amp;" "&amp;+IF('Introducerea datelor'!C4="Please Select","",'Introducerea datelor'!C4&amp;" - ")&amp;+IF('Introducerea datelor'!G6="Please Select","",'Introducerea datelor'!G6)</f>
        <v>Dashboard:  Moldova - HIV / AIDS</v>
      </c>
      <c r="C3" s="722"/>
      <c r="D3" s="722"/>
      <c r="E3" s="722"/>
      <c r="F3" s="722"/>
      <c r="G3" s="722"/>
      <c r="H3" s="722"/>
      <c r="I3" s="722"/>
      <c r="J3" s="722"/>
      <c r="K3" s="4"/>
      <c r="L3" s="4"/>
      <c r="M3" s="4"/>
      <c r="N3" s="5"/>
      <c r="O3" s="5"/>
      <c r="P3" s="5"/>
      <c r="Q3" s="5"/>
      <c r="R3" s="5"/>
      <c r="S3" s="5"/>
      <c r="T3" s="5"/>
    </row>
    <row r="4" spans="1:24" ht="15" customHeight="1">
      <c r="L4" s="5"/>
      <c r="M4" s="5"/>
      <c r="N4" s="5"/>
      <c r="O4" s="5"/>
      <c r="P4" s="5"/>
      <c r="Q4" s="5"/>
      <c r="R4" s="5"/>
      <c r="S4" s="5"/>
      <c r="T4" s="5"/>
    </row>
    <row r="5" spans="1:24">
      <c r="L5" s="5"/>
      <c r="M5" s="5"/>
      <c r="N5" s="5"/>
      <c r="O5" s="5"/>
      <c r="P5" s="5"/>
      <c r="Q5" s="5"/>
      <c r="R5" s="5"/>
      <c r="S5" s="5"/>
      <c r="T5" s="5"/>
    </row>
    <row r="6" spans="1:24" ht="32.25" customHeight="1">
      <c r="A6" s="265" t="s">
        <v>19</v>
      </c>
      <c r="B6" s="724" t="str">
        <f>+IF('Introducerea datelor'!C4="Please Select","",'Introducerea datelor'!C4)</f>
        <v>Moldova</v>
      </c>
      <c r="C6" s="724"/>
      <c r="D6" s="728" t="s">
        <v>5</v>
      </c>
      <c r="E6" s="728"/>
      <c r="F6" s="729" t="str">
        <f>+'Introducerea datelor'!G4</f>
        <v>Scaling up Access to Prevention, Treatment and Care under the National Program for Prevention and Control of HIV/AIDS/STIs 2006-2010 and reducing morbidity, mortality and HIV-related impact on people living with HIV/AIDS, 2010-2014</v>
      </c>
      <c r="G6" s="729"/>
      <c r="H6" s="729"/>
      <c r="I6" s="729"/>
      <c r="J6" s="729"/>
      <c r="K6" s="50"/>
      <c r="L6" s="82"/>
      <c r="M6" s="50"/>
      <c r="N6" s="50"/>
      <c r="O6" s="50"/>
      <c r="P6" s="51"/>
      <c r="Q6" s="17"/>
      <c r="R6" s="17"/>
      <c r="S6" s="17"/>
      <c r="T6" s="17"/>
      <c r="U6" s="17"/>
    </row>
    <row r="7" spans="1:24" ht="8.25" customHeight="1">
      <c r="B7" s="6"/>
      <c r="C7" s="7"/>
      <c r="D7" s="7"/>
      <c r="E7" s="8"/>
      <c r="F7" s="8"/>
      <c r="G7" s="9"/>
      <c r="H7" s="9"/>
      <c r="K7" s="50"/>
      <c r="L7" s="50"/>
      <c r="M7" s="50"/>
      <c r="N7" s="50"/>
      <c r="O7" s="50"/>
      <c r="P7" s="51"/>
      <c r="Q7" s="17"/>
      <c r="R7" s="17"/>
      <c r="S7" s="17"/>
      <c r="T7" s="17"/>
      <c r="U7" s="17"/>
    </row>
    <row r="8" spans="1:24" ht="3.75" customHeight="1">
      <c r="C8" s="10"/>
      <c r="D8" s="10"/>
      <c r="E8" s="10"/>
      <c r="F8" s="10"/>
      <c r="G8" s="10"/>
      <c r="H8" s="10"/>
      <c r="I8" s="10"/>
      <c r="J8" s="10"/>
      <c r="K8" s="50"/>
      <c r="L8" s="50"/>
      <c r="M8" s="50"/>
      <c r="N8" s="50"/>
      <c r="O8" s="52"/>
      <c r="P8" s="51"/>
      <c r="Q8" s="52"/>
      <c r="R8" s="53"/>
      <c r="S8" s="17"/>
      <c r="T8" s="17"/>
      <c r="U8" s="17"/>
    </row>
    <row r="9" spans="1:24" ht="25.5" customHeight="1">
      <c r="A9" s="380" t="s">
        <v>20</v>
      </c>
      <c r="B9" s="340" t="str">
        <f>+IF('Introducerea datelor'!G6="Please Select","",'Introducerea datelor'!G6)</f>
        <v>HIV / AIDS</v>
      </c>
      <c r="C9" s="227" t="s">
        <v>292</v>
      </c>
      <c r="D9" s="341" t="str">
        <f>+'Introducerea datelor'!C6</f>
        <v>MOL-H-PCIMU</v>
      </c>
      <c r="E9" s="726" t="s">
        <v>6</v>
      </c>
      <c r="F9" s="726"/>
      <c r="G9" s="342">
        <f>+IF(ISBLANK('Introducerea datelor'!C10),"",'Introducerea datelor'!C10)</f>
        <v>40269</v>
      </c>
      <c r="H9" s="380" t="s">
        <v>293</v>
      </c>
      <c r="I9" s="725">
        <f>+IF(ISBLANK('Introducerea datelor'!I6),"",'Introducerea datelor'!I6)</f>
        <v>7671514</v>
      </c>
      <c r="J9" s="725"/>
      <c r="K9" s="50"/>
      <c r="L9" s="50"/>
      <c r="M9" s="50"/>
      <c r="N9" s="50"/>
      <c r="O9" s="52"/>
      <c r="P9" s="51"/>
      <c r="Q9" s="52"/>
      <c r="R9" s="53"/>
      <c r="S9" s="17"/>
      <c r="T9" s="11"/>
      <c r="U9" s="11"/>
      <c r="V9" s="10"/>
      <c r="W9" s="10"/>
      <c r="X9" s="10"/>
    </row>
    <row r="10" spans="1:24" ht="25.5" customHeight="1">
      <c r="A10" s="380" t="s">
        <v>290</v>
      </c>
      <c r="B10" s="343" t="str">
        <f>+IF('Introducerea datelor'!G8="Please Select","",'Introducerea datelor'!G8)</f>
        <v/>
      </c>
      <c r="C10" s="227" t="s">
        <v>289</v>
      </c>
      <c r="D10" s="344" t="str">
        <f>+IF('Introducerea datelor'!I8="Please Select","",'Introducerea datelor'!I8)</f>
        <v>Faza 1</v>
      </c>
      <c r="E10" s="727" t="s">
        <v>248</v>
      </c>
      <c r="F10" s="727"/>
      <c r="G10" s="723" t="str">
        <f>+'Introducerea datelor'!C8</f>
        <v>PI "CIMU HSRP"</v>
      </c>
      <c r="H10" s="723"/>
      <c r="I10" s="723"/>
      <c r="J10" s="723"/>
      <c r="K10" s="54"/>
      <c r="L10" s="54"/>
      <c r="M10" s="50"/>
      <c r="N10" s="54"/>
      <c r="O10" s="52"/>
      <c r="P10" s="51"/>
      <c r="Q10" s="11"/>
      <c r="R10" s="53"/>
      <c r="S10" s="17"/>
      <c r="T10" s="11"/>
      <c r="U10" s="11"/>
    </row>
    <row r="11" spans="1:24" ht="25.5" customHeight="1">
      <c r="A11" s="380" t="s">
        <v>14</v>
      </c>
      <c r="B11" s="345" t="str">
        <f>+'Introducerea datelor'!C16</f>
        <v>P4</v>
      </c>
      <c r="C11" s="326" t="s">
        <v>247</v>
      </c>
      <c r="D11" s="346">
        <f>+IF(ISBLANK('Introducerea datelor'!E16),"",'Introducerea datelor'!E16)</f>
        <v>40725</v>
      </c>
      <c r="E11" s="726" t="s">
        <v>15</v>
      </c>
      <c r="F11" s="726"/>
      <c r="G11" s="346">
        <f>+IF(ISBLANK('Introducerea datelor'!G16),"",'Introducerea datelor'!G16)</f>
        <v>40908</v>
      </c>
      <c r="H11" s="380" t="s">
        <v>22</v>
      </c>
      <c r="I11" s="730" t="str">
        <f>+IF('Introducerea datelor'!C12="Please Select","",'Introducerea datelor'!C12)</f>
        <v>B1</v>
      </c>
      <c r="J11" s="730"/>
      <c r="K11" s="268"/>
      <c r="L11" s="54"/>
      <c r="M11" s="50"/>
      <c r="N11" s="54"/>
      <c r="O11" s="54"/>
      <c r="P11" s="51"/>
      <c r="Q11" s="11"/>
      <c r="R11" s="53"/>
      <c r="S11" s="17"/>
      <c r="T11" s="12"/>
      <c r="U11" s="11"/>
    </row>
    <row r="12" spans="1:24" ht="25.5" customHeight="1">
      <c r="A12" s="380" t="s">
        <v>24</v>
      </c>
      <c r="B12" s="723" t="str">
        <f>+IF('Introducerea datelor'!G10="Please Select","",'Introducerea datelor'!G10)</f>
        <v>PwC (PricewaterhouseCoopers)</v>
      </c>
      <c r="C12" s="723"/>
      <c r="D12" s="723"/>
      <c r="E12" s="727" t="s">
        <v>266</v>
      </c>
      <c r="F12" s="727"/>
      <c r="G12" s="723" t="str">
        <f>+'Introducerea datelor'!G12</f>
        <v>Nicolas Cantau</v>
      </c>
      <c r="H12" s="723"/>
      <c r="I12" s="723"/>
      <c r="J12" s="723"/>
      <c r="K12" s="54"/>
      <c r="L12" s="54"/>
      <c r="M12" s="50"/>
      <c r="N12" s="54"/>
      <c r="O12" s="17"/>
      <c r="P12" s="51"/>
      <c r="Q12" s="11"/>
      <c r="R12" s="53"/>
      <c r="S12" s="17"/>
      <c r="T12" s="11"/>
      <c r="U12" s="55"/>
      <c r="V12" s="11"/>
      <c r="W12" s="12"/>
      <c r="X12" s="11"/>
    </row>
    <row r="13" spans="1:24" ht="25.5" customHeight="1">
      <c r="A13" s="380" t="s">
        <v>25</v>
      </c>
      <c r="B13" s="723" t="str">
        <f>+'Introducerea datelor'!D18</f>
        <v>IP UCIMP RSS</v>
      </c>
      <c r="C13" s="723"/>
      <c r="D13" s="723"/>
      <c r="E13" s="727" t="s">
        <v>23</v>
      </c>
      <c r="F13" s="727"/>
      <c r="G13" s="731">
        <f>+IF(ISBLANK('Introducerea datelor'!J16),"",'Introducerea datelor'!J16)</f>
        <v>40996</v>
      </c>
      <c r="H13" s="732"/>
      <c r="I13" s="732"/>
      <c r="J13" s="732"/>
      <c r="K13" s="17"/>
      <c r="L13" s="18"/>
      <c r="M13" s="18"/>
      <c r="N13" s="18"/>
      <c r="O13" s="17"/>
      <c r="P13" s="18"/>
      <c r="Q13" s="18"/>
      <c r="R13" s="53"/>
      <c r="S13" s="17"/>
      <c r="T13" s="18"/>
      <c r="U13" s="56"/>
    </row>
    <row r="14" spans="1:24">
      <c r="A14" s="14"/>
      <c r="B14" s="14"/>
      <c r="C14" s="16"/>
      <c r="D14" s="16"/>
      <c r="E14" s="16"/>
      <c r="F14" s="16"/>
      <c r="L14" s="13"/>
      <c r="M14" s="13"/>
      <c r="N14" s="13"/>
      <c r="O14" s="13"/>
      <c r="P14" s="13"/>
      <c r="Q14" s="13"/>
      <c r="R14" s="13"/>
      <c r="S14" s="13"/>
      <c r="T14" s="13"/>
      <c r="U14" s="13"/>
    </row>
    <row r="15" spans="1:24">
      <c r="A15" s="16"/>
      <c r="B15" s="16"/>
      <c r="C15" s="16"/>
      <c r="D15" s="16"/>
      <c r="E15" s="16"/>
      <c r="F15" s="16"/>
      <c r="L15" s="13"/>
      <c r="M15" s="13"/>
      <c r="N15" s="13"/>
      <c r="O15" s="13"/>
      <c r="P15" s="13"/>
      <c r="Q15" s="13"/>
      <c r="R15" s="13"/>
      <c r="S15" s="13"/>
      <c r="T15" s="13"/>
      <c r="U15" s="13"/>
    </row>
    <row r="16" spans="1:24">
      <c r="A16" s="16"/>
      <c r="B16" s="16"/>
      <c r="C16" s="236"/>
      <c r="D16" s="16"/>
      <c r="E16" s="381"/>
      <c r="F16" s="15"/>
      <c r="L16" s="13"/>
      <c r="M16" s="13"/>
      <c r="N16" s="13"/>
      <c r="O16" s="13"/>
      <c r="P16" s="13"/>
      <c r="Q16" s="13"/>
      <c r="R16" s="13"/>
      <c r="S16" s="13"/>
      <c r="T16" s="13"/>
      <c r="U16" s="13"/>
    </row>
    <row r="17" spans="1:6">
      <c r="A17" s="16"/>
      <c r="B17" s="16"/>
      <c r="C17" s="16"/>
      <c r="D17" s="16"/>
      <c r="E17" s="16"/>
      <c r="F17" s="15"/>
    </row>
    <row r="18" spans="1:6">
      <c r="A18" s="15"/>
      <c r="B18" s="15"/>
      <c r="C18" s="15"/>
      <c r="D18" s="15"/>
      <c r="E18" s="15"/>
      <c r="F18" s="15"/>
    </row>
  </sheetData>
  <dataConsolidate/>
  <mergeCells count="16">
    <mergeCell ref="B13:D13"/>
    <mergeCell ref="E10:F10"/>
    <mergeCell ref="I11:J11"/>
    <mergeCell ref="G12:J12"/>
    <mergeCell ref="E13:F13"/>
    <mergeCell ref="G13:J13"/>
    <mergeCell ref="B3:J3"/>
    <mergeCell ref="B12:D12"/>
    <mergeCell ref="B6:C6"/>
    <mergeCell ref="I9:J9"/>
    <mergeCell ref="E11:F11"/>
    <mergeCell ref="E12:F12"/>
    <mergeCell ref="D6:E6"/>
    <mergeCell ref="F6:J6"/>
    <mergeCell ref="E9:F9"/>
    <mergeCell ref="G10:J10"/>
  </mergeCells>
  <phoneticPr fontId="30" type="noConversion"/>
  <conditionalFormatting sqref="I11:J11">
    <cfRule type="cellIs" dxfId="32" priority="1" stopIfTrue="1" operator="equal">
      <formula>"C"</formula>
    </cfRule>
    <cfRule type="cellIs" dxfId="31" priority="2" stopIfTrue="1" operator="equal">
      <formula>"B2"</formula>
    </cfRule>
    <cfRule type="cellIs" dxfId="30" priority="3" stopIfTrue="1" operator="equal">
      <formula>"B1"</formula>
    </cfRule>
  </conditionalFormatting>
  <dataValidations count="1">
    <dataValidation type="list" allowBlank="1" showInputMessage="1" showErrorMessage="1" sqref="G7">
      <formula1>$K$8:$K$9</formula1>
    </dataValidation>
  </dataValidations>
  <pageMargins left="0.70866141732283472" right="0.70866141732283472" top="0.74803149606299213" bottom="0.74803149606299213" header="0.31496062992125984" footer="0.31496062992125984"/>
  <pageSetup paperSize="9" scale="92" orientation="landscape" r:id="rId1"/>
  <headerFooter>
    <oddFooter>&amp;L&amp;F&amp;C&amp;A&amp;RV1.0          &amp;D</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1"/>
  </sheetPr>
  <dimension ref="A1:O34"/>
  <sheetViews>
    <sheetView showGridLines="0" zoomScaleNormal="120" workbookViewId="0">
      <selection activeCell="N22" sqref="N22"/>
    </sheetView>
  </sheetViews>
  <sheetFormatPr defaultColWidth="11" defaultRowHeight="15"/>
  <cols>
    <col min="1" max="1" width="3.5703125" customWidth="1"/>
    <col min="2" max="2" width="11.28515625" customWidth="1"/>
    <col min="3" max="3" width="5.140625" customWidth="1"/>
    <col min="4" max="4" width="12.42578125" customWidth="1"/>
    <col min="5" max="5" width="11.42578125" customWidth="1"/>
    <col min="6" max="6" width="14.28515625" customWidth="1"/>
    <col min="7" max="7" width="3.85546875" customWidth="1"/>
    <col min="8" max="8" width="10.42578125" customWidth="1"/>
    <col min="9" max="9" width="14.7109375" customWidth="1"/>
    <col min="10" max="10" width="12" customWidth="1"/>
    <col min="11" max="11" width="11.7109375" customWidth="1"/>
  </cols>
  <sheetData>
    <row r="1" spans="2:15" ht="30.75" customHeight="1">
      <c r="B1" s="3"/>
      <c r="C1" s="3"/>
      <c r="D1" s="3"/>
      <c r="E1" s="3"/>
      <c r="F1" s="3"/>
      <c r="G1" s="3"/>
      <c r="H1" s="3"/>
      <c r="I1" s="3"/>
      <c r="J1" s="3"/>
      <c r="K1" s="3"/>
    </row>
    <row r="2" spans="2:15" ht="27.75" customHeight="1">
      <c r="B2" s="664" t="str">
        <f>+"Dashboard:  "&amp;"  "&amp;IF(+'Introducerea datelor'!C4="Please Select","",'Introducerea datelor'!C4&amp;" - ")&amp;IF('Introducerea datelor'!G6="Please Select","",'Introducerea datelor'!G6)</f>
        <v>Dashboard:    Moldova - HIV / AIDS</v>
      </c>
      <c r="C2" s="664"/>
      <c r="D2" s="664"/>
      <c r="E2" s="664"/>
      <c r="F2" s="664"/>
      <c r="G2" s="664"/>
      <c r="H2" s="664"/>
      <c r="I2" s="664"/>
      <c r="J2" s="664"/>
      <c r="K2" s="664"/>
      <c r="L2" s="1"/>
      <c r="M2" s="1"/>
      <c r="N2" s="1"/>
      <c r="O2" s="1"/>
    </row>
    <row r="3" spans="2:15">
      <c r="B3" s="134" t="str">
        <f>+IF('Introducerea datelor'!G8="Please Select","",'Introducerea datelor'!G8)</f>
        <v/>
      </c>
      <c r="C3" s="739" t="str">
        <f>+IF('Introducerea datelor'!I8="Please Select","",'Introducerea datelor'!I8)</f>
        <v>Faza 1</v>
      </c>
      <c r="D3" s="739"/>
      <c r="E3" s="738"/>
      <c r="F3" s="738"/>
      <c r="G3" s="738"/>
      <c r="H3" s="738"/>
      <c r="I3" s="736" t="str">
        <f>+'Introducerea datelor'!B16</f>
        <v>Perioada de Raportare:</v>
      </c>
      <c r="J3" s="736"/>
      <c r="K3" s="200" t="str">
        <f>+'Introducerea datelor'!C16</f>
        <v>P4</v>
      </c>
      <c r="L3" s="83"/>
    </row>
    <row r="4" spans="2:15">
      <c r="B4" s="134" t="str">
        <f>+'Introducerea datelor'!B12</f>
        <v>Ultimul Rating:</v>
      </c>
      <c r="C4" s="740" t="str">
        <f>+IF('Introducerea datelor'!C12="Please Select","",'Introducerea datelor'!C12)</f>
        <v>B1</v>
      </c>
      <c r="D4" s="740"/>
      <c r="E4" s="738" t="str">
        <f>+'Introducerea datelor'!C8</f>
        <v>PI "CIMU HSRP"</v>
      </c>
      <c r="F4" s="738"/>
      <c r="G4" s="738"/>
      <c r="H4" s="738"/>
      <c r="I4" s="736" t="str">
        <f>+'Introducerea datelor'!D16</f>
        <v>De la:</v>
      </c>
      <c r="J4" s="737"/>
      <c r="K4" s="202">
        <f>+IF(ISBLANK('Introducerea datelor'!E16),"",'Introducerea datelor'!E16)</f>
        <v>40725</v>
      </c>
    </row>
    <row r="5" spans="2:15" ht="18.75" customHeight="1">
      <c r="B5" s="134"/>
      <c r="C5" s="134"/>
      <c r="D5" s="735" t="str">
        <f>+'Introducerea datelor'!G4</f>
        <v>Scaling up Access to Prevention, Treatment and Care under the National Program for Prevention and Control of HIV/AIDS/STIs 2006-2010 and reducing morbidity, mortality and HIV-related impact on people living with HIV/AIDS, 2010-2014</v>
      </c>
      <c r="E5" s="735"/>
      <c r="F5" s="735"/>
      <c r="G5" s="735"/>
      <c r="H5" s="735"/>
      <c r="I5" s="735"/>
      <c r="J5" s="134" t="str">
        <f>+'Introducerea datelor'!F16</f>
        <v>Pînă la:</v>
      </c>
      <c r="K5" s="202">
        <f>+IF(ISBLANK('Introducerea datelor'!G16),"",'Introducerea datelor'!G16)</f>
        <v>40908</v>
      </c>
    </row>
    <row r="6" spans="2:15" ht="18.75">
      <c r="B6" s="138"/>
      <c r="C6" s="134"/>
      <c r="D6" s="135"/>
      <c r="E6" s="741" t="s">
        <v>56</v>
      </c>
      <c r="F6" s="741"/>
      <c r="G6" s="741"/>
      <c r="H6" s="741"/>
      <c r="I6" s="3"/>
      <c r="J6" s="3"/>
      <c r="K6" s="3"/>
    </row>
    <row r="7" spans="2:15" ht="10.5" customHeight="1">
      <c r="B7" s="139"/>
      <c r="C7" s="140"/>
      <c r="D7" s="141"/>
      <c r="E7" s="142"/>
      <c r="F7" s="142"/>
      <c r="G7" s="143"/>
      <c r="H7" s="143"/>
      <c r="I7" s="137"/>
      <c r="J7" s="137"/>
      <c r="K7" s="136"/>
    </row>
    <row r="8" spans="2:15">
      <c r="B8" s="205" t="str">
        <f>+'Introducerea datelor'!B27&amp; " - in ("&amp;'Introducerea datelor'!D26&amp;")         "&amp;+I3&amp;" "&amp;+K3</f>
        <v>F1: Bugetul și debursările de către Fondul Global - in ($)         Perioada de Raportare: P4</v>
      </c>
      <c r="C8" s="144"/>
      <c r="D8" s="2"/>
      <c r="E8" s="2"/>
      <c r="F8" s="2"/>
      <c r="H8" s="205" t="str">
        <f>+'Introducerea datelor'!B49&amp; " - in ("&amp;'Introducerea datelor'!D26&amp;")         "&amp;+I3&amp;" "&amp;+K3</f>
        <v>F3: Debursări și cheltuieli - in ($)         Perioada de Raportare: P4</v>
      </c>
      <c r="I8" s="3"/>
      <c r="J8" s="3"/>
      <c r="K8" s="3"/>
    </row>
    <row r="9" spans="2:15">
      <c r="B9" s="350" t="s">
        <v>3</v>
      </c>
      <c r="C9" s="749" t="s">
        <v>518</v>
      </c>
      <c r="D9" s="750"/>
      <c r="E9" s="750"/>
      <c r="F9" s="751"/>
      <c r="H9" s="351" t="s">
        <v>3</v>
      </c>
      <c r="I9" s="755" t="s">
        <v>519</v>
      </c>
      <c r="J9" s="750"/>
      <c r="K9" s="751"/>
    </row>
    <row r="10" spans="2:15">
      <c r="B10" s="2"/>
      <c r="C10" s="2"/>
      <c r="D10" s="2"/>
      <c r="E10" s="2"/>
      <c r="F10" s="2"/>
      <c r="G10" s="3"/>
      <c r="H10" s="3"/>
      <c r="I10" s="3"/>
      <c r="J10" s="3"/>
      <c r="K10" s="3"/>
    </row>
    <row r="11" spans="2:15">
      <c r="B11" s="2"/>
      <c r="C11" s="2"/>
      <c r="D11" s="2"/>
      <c r="E11" s="2"/>
      <c r="F11" s="2"/>
      <c r="G11" s="3"/>
      <c r="H11" s="3"/>
      <c r="I11" s="3"/>
      <c r="J11" s="3"/>
      <c r="K11" s="3"/>
    </row>
    <row r="12" spans="2:15">
      <c r="B12" s="2"/>
      <c r="C12" s="2"/>
      <c r="D12" s="2"/>
      <c r="E12" s="2"/>
      <c r="F12" s="2"/>
      <c r="G12" s="3"/>
      <c r="H12" s="3"/>
      <c r="I12" s="3"/>
      <c r="J12" s="3"/>
      <c r="K12" s="3"/>
    </row>
    <row r="13" spans="2:15">
      <c r="B13" s="2"/>
      <c r="C13" s="2"/>
      <c r="D13" s="2"/>
      <c r="E13" s="2"/>
      <c r="F13" s="2"/>
      <c r="G13" s="3"/>
      <c r="H13" s="3"/>
      <c r="I13" s="3"/>
      <c r="J13" s="3"/>
      <c r="K13" s="3"/>
    </row>
    <row r="14" spans="2:15">
      <c r="B14" s="2"/>
      <c r="C14" s="2"/>
      <c r="D14" s="2"/>
      <c r="E14" s="2"/>
      <c r="F14" s="2"/>
      <c r="G14" s="3"/>
      <c r="H14" s="3"/>
      <c r="I14" s="3"/>
      <c r="J14" s="3"/>
      <c r="K14" s="3"/>
    </row>
    <row r="15" spans="2:15">
      <c r="B15" s="2"/>
      <c r="C15" s="2"/>
      <c r="D15" s="2"/>
      <c r="E15" s="2"/>
      <c r="F15" s="2"/>
      <c r="G15" s="3"/>
      <c r="H15" s="3"/>
      <c r="I15" s="3"/>
      <c r="J15" s="3"/>
      <c r="K15" s="3"/>
    </row>
    <row r="16" spans="2:15">
      <c r="B16" s="2"/>
      <c r="C16" s="2"/>
      <c r="D16" s="2"/>
      <c r="E16" s="2"/>
      <c r="F16" s="2"/>
      <c r="G16" s="3"/>
      <c r="H16" s="3"/>
      <c r="I16" s="3"/>
      <c r="J16" s="3"/>
      <c r="K16" s="3"/>
    </row>
    <row r="17" spans="1:11">
      <c r="B17" s="2"/>
      <c r="C17" s="2"/>
      <c r="D17" s="2"/>
      <c r="E17" s="2"/>
      <c r="F17" s="2"/>
      <c r="G17" s="3"/>
      <c r="H17" s="3"/>
      <c r="I17" s="3"/>
      <c r="J17" s="3"/>
      <c r="K17" s="3"/>
    </row>
    <row r="18" spans="1:11">
      <c r="B18" s="2"/>
      <c r="C18" s="2"/>
      <c r="D18" s="2"/>
      <c r="E18" s="2"/>
      <c r="F18" s="2"/>
      <c r="G18" s="3"/>
      <c r="H18" s="3"/>
      <c r="I18" s="3"/>
      <c r="J18" s="3"/>
      <c r="K18" s="3"/>
    </row>
    <row r="19" spans="1:11">
      <c r="B19" s="2"/>
      <c r="C19" s="2"/>
      <c r="D19" s="2"/>
      <c r="E19" s="2"/>
      <c r="F19" s="2"/>
      <c r="G19" s="3"/>
      <c r="H19" s="3"/>
      <c r="I19" s="3"/>
      <c r="J19" s="3"/>
      <c r="K19" s="3"/>
    </row>
    <row r="20" spans="1:11">
      <c r="B20" s="2"/>
      <c r="C20" s="2"/>
      <c r="D20" s="2"/>
      <c r="E20" s="2"/>
      <c r="F20" s="2"/>
      <c r="G20" s="3"/>
      <c r="H20" s="3"/>
      <c r="I20" s="3"/>
      <c r="J20" s="3"/>
      <c r="K20" s="3"/>
    </row>
    <row r="21" spans="1:11">
      <c r="A21" s="19"/>
      <c r="B21" s="19"/>
      <c r="C21" s="19"/>
      <c r="D21" s="19"/>
      <c r="E21" s="19"/>
      <c r="F21" s="19"/>
      <c r="G21" s="19"/>
      <c r="H21" s="19"/>
      <c r="I21" s="19"/>
      <c r="J21" s="19"/>
      <c r="K21" s="19"/>
    </row>
    <row r="22" spans="1:11" ht="17.25" customHeight="1">
      <c r="B22" s="206" t="str">
        <f>+'Introducerea datelor'!B36&amp; " - in ("&amp;'Introducerea datelor'!D26&amp;")  "&amp;+I3&amp;" "&amp;+K3</f>
        <v>F2: Bugetul și cheltuielile actuale după Obiectivele Grantului - in ($)  Perioada de Raportare: P4</v>
      </c>
      <c r="C22" s="2"/>
      <c r="D22" s="2"/>
      <c r="E22" s="2"/>
      <c r="F22" s="2"/>
      <c r="H22" s="206" t="str">
        <f>+'Introducerea datelor'!B58&amp;"      "&amp;+I3&amp;" "&amp;+K3</f>
        <v>F4: Ultima perioadă de raportare și debursare a RP       Perioada de Raportare: P4</v>
      </c>
      <c r="J22" s="3"/>
      <c r="K22" s="3"/>
    </row>
    <row r="23" spans="1:11" ht="149.25" customHeight="1">
      <c r="B23" s="351" t="s">
        <v>4</v>
      </c>
      <c r="C23" s="755" t="s">
        <v>527</v>
      </c>
      <c r="D23" s="756"/>
      <c r="E23" s="756"/>
      <c r="F23" s="757"/>
      <c r="G23" s="377"/>
      <c r="H23" s="351" t="s">
        <v>3</v>
      </c>
      <c r="I23" s="752" t="s">
        <v>520</v>
      </c>
      <c r="J23" s="753"/>
      <c r="K23" s="754"/>
    </row>
    <row r="24" spans="1:11" ht="15.75" thickBot="1">
      <c r="B24" s="215"/>
      <c r="C24" s="215"/>
      <c r="D24" s="215"/>
      <c r="E24" s="215"/>
      <c r="F24" s="215"/>
      <c r="G24" s="215"/>
      <c r="H24" s="216"/>
      <c r="I24" s="216"/>
      <c r="J24" s="215"/>
      <c r="K24" s="215"/>
    </row>
    <row r="25" spans="1:11" ht="29.25" customHeight="1" thickBot="1">
      <c r="B25" s="3"/>
      <c r="C25" s="3"/>
      <c r="D25" s="3"/>
      <c r="E25" s="3"/>
      <c r="F25" s="3"/>
      <c r="G25" s="324"/>
      <c r="H25" s="742" t="s">
        <v>279</v>
      </c>
      <c r="I25" s="743"/>
      <c r="J25" s="743"/>
      <c r="K25" s="744"/>
    </row>
    <row r="26" spans="1:11" ht="24.75">
      <c r="B26" s="3"/>
      <c r="C26" s="3"/>
      <c r="D26" s="3"/>
      <c r="E26" s="3"/>
      <c r="F26" s="3"/>
      <c r="G26" s="284"/>
      <c r="H26" s="745"/>
      <c r="I26" s="746"/>
      <c r="J26" s="301" t="s">
        <v>54</v>
      </c>
      <c r="K26" s="302" t="s">
        <v>55</v>
      </c>
    </row>
    <row r="27" spans="1:11" ht="23.25" customHeight="1">
      <c r="B27" s="3"/>
      <c r="C27" s="3"/>
      <c r="D27" s="3"/>
      <c r="E27" s="3"/>
      <c r="F27" s="3"/>
      <c r="G27" s="325"/>
      <c r="H27" s="747" t="str">
        <f>'Introducerea datelor'!B62</f>
        <v>Zile necesare pentru remiterea PU/DR final către ALF</v>
      </c>
      <c r="I27" s="748"/>
      <c r="J27" s="303">
        <f>+'Introducerea datelor'!C62</f>
        <v>45</v>
      </c>
      <c r="K27" s="300">
        <f>+'Introducerea datelor'!D62</f>
        <v>38</v>
      </c>
    </row>
    <row r="28" spans="1:11" ht="21" customHeight="1">
      <c r="B28" s="3"/>
      <c r="C28" s="3"/>
      <c r="D28" s="3"/>
      <c r="E28" s="3"/>
      <c r="F28" s="3"/>
      <c r="G28" s="325"/>
      <c r="H28" s="747" t="str">
        <f>'Introducerea datelor'!B63</f>
        <v>Zile necesare pentru debursare către RP</v>
      </c>
      <c r="I28" s="748"/>
      <c r="J28" s="303">
        <f>+'Introducerea datelor'!C63</f>
        <v>45</v>
      </c>
      <c r="K28" s="300">
        <f>+'Introducerea datelor'!D63</f>
        <v>0</v>
      </c>
    </row>
    <row r="29" spans="1:11" ht="21" customHeight="1" thickBot="1">
      <c r="B29" s="3"/>
      <c r="C29" s="3"/>
      <c r="D29" s="3"/>
      <c r="E29" s="3"/>
      <c r="F29" s="3"/>
      <c r="G29" s="325"/>
      <c r="H29" s="733" t="str">
        <f>'Introducerea datelor'!B64</f>
        <v>Zile necesare pentru debursare către SR</v>
      </c>
      <c r="I29" s="734"/>
      <c r="J29" s="304">
        <f>+'Introducerea datelor'!C64</f>
        <v>20</v>
      </c>
      <c r="K29" s="305">
        <f>+'Introducerea datelor'!D64</f>
        <v>2</v>
      </c>
    </row>
    <row r="30" spans="1:11">
      <c r="B30" s="3"/>
      <c r="C30" s="3"/>
      <c r="D30" s="3"/>
      <c r="E30" s="3"/>
      <c r="F30" s="3"/>
      <c r="G30" s="3"/>
      <c r="H30" s="3"/>
      <c r="I30" s="3"/>
      <c r="J30" s="3"/>
      <c r="K30" s="3"/>
    </row>
    <row r="31" spans="1:11">
      <c r="B31" s="3"/>
      <c r="C31" s="15"/>
      <c r="D31" s="237"/>
      <c r="E31" s="3"/>
      <c r="F31" s="3"/>
      <c r="G31" s="3"/>
      <c r="H31" s="3"/>
      <c r="I31" s="3"/>
      <c r="J31" s="3"/>
      <c r="K31" s="3"/>
    </row>
    <row r="32" spans="1:11">
      <c r="B32" s="3"/>
      <c r="C32" s="15"/>
      <c r="D32" s="237"/>
      <c r="E32" s="3"/>
      <c r="F32" s="3"/>
      <c r="G32" s="3"/>
      <c r="H32" s="3"/>
      <c r="I32" s="3"/>
      <c r="J32" s="3"/>
      <c r="K32" s="3"/>
    </row>
    <row r="34" spans="5:5">
      <c r="E34" s="19"/>
    </row>
  </sheetData>
  <mergeCells count="18">
    <mergeCell ref="I9:K9"/>
    <mergeCell ref="H28:I28"/>
    <mergeCell ref="H29:I29"/>
    <mergeCell ref="B2:K2"/>
    <mergeCell ref="D5:I5"/>
    <mergeCell ref="I4:J4"/>
    <mergeCell ref="I3:J3"/>
    <mergeCell ref="E3:H3"/>
    <mergeCell ref="C3:D3"/>
    <mergeCell ref="C4:D4"/>
    <mergeCell ref="E4:H4"/>
    <mergeCell ref="E6:H6"/>
    <mergeCell ref="H25:K25"/>
    <mergeCell ref="H26:I26"/>
    <mergeCell ref="H27:I27"/>
    <mergeCell ref="C9:F9"/>
    <mergeCell ref="I23:K23"/>
    <mergeCell ref="C23:F23"/>
  </mergeCells>
  <phoneticPr fontId="30" type="noConversion"/>
  <conditionalFormatting sqref="K27:K29">
    <cfRule type="cellIs" dxfId="29" priority="4" stopIfTrue="1" operator="greaterThan">
      <formula>J27</formula>
    </cfRule>
    <cfRule type="cellIs" dxfId="28" priority="5" stopIfTrue="1" operator="between">
      <formula>J27</formula>
      <formula>1</formula>
    </cfRule>
    <cfRule type="cellIs" dxfId="27" priority="6" stopIfTrue="1" operator="equal">
      <formula>0</formula>
    </cfRule>
  </conditionalFormatting>
  <conditionalFormatting sqref="C4:D4">
    <cfRule type="cellIs" dxfId="26" priority="1" stopIfTrue="1" operator="equal">
      <formula>"C"</formula>
    </cfRule>
    <cfRule type="cellIs" dxfId="25" priority="2" stopIfTrue="1" operator="equal">
      <formula>"B2"</formula>
    </cfRule>
    <cfRule type="cellIs" dxfId="24" priority="3" stopIfTrue="1" operator="equal">
      <formula>"B1"</formula>
    </cfRule>
  </conditionalFormatting>
  <pageMargins left="0.70866141732283472" right="0.70866141732283472" top="0.74803149606299213" bottom="0.74803149606299213" header="0.31496062992125984" footer="0.31496062992125984"/>
  <pageSetup paperSize="9" scale="97" orientation="landscape" r:id="rId1"/>
  <headerFooter>
    <oddFooter>&amp;L&amp;F&amp;C&amp;A&amp;RV1.0          &amp;D</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1"/>
  </sheetPr>
  <dimension ref="A1:P35"/>
  <sheetViews>
    <sheetView showGridLines="0" tabSelected="1" zoomScaleNormal="100" workbookViewId="0">
      <selection activeCell="L5" sqref="L5"/>
    </sheetView>
  </sheetViews>
  <sheetFormatPr defaultColWidth="11" defaultRowHeight="15"/>
  <cols>
    <col min="1" max="1" width="3.28515625" customWidth="1"/>
    <col min="2" max="2" width="10.42578125" customWidth="1"/>
    <col min="3" max="3" width="12.42578125" customWidth="1"/>
    <col min="4" max="4" width="13.140625" customWidth="1"/>
    <col min="5" max="5" width="11.42578125" customWidth="1"/>
    <col min="6" max="6" width="17" customWidth="1"/>
    <col min="7" max="7" width="3.85546875" customWidth="1"/>
    <col min="8" max="8" width="9.85546875" customWidth="1"/>
    <col min="9" max="9" width="13" customWidth="1"/>
    <col min="10" max="10" width="13.7109375" customWidth="1"/>
    <col min="11" max="11" width="13.5703125" customWidth="1"/>
    <col min="12" max="12" width="14.140625" customWidth="1"/>
  </cols>
  <sheetData>
    <row r="1" spans="1:16" ht="28.5" customHeight="1">
      <c r="C1" s="233"/>
      <c r="E1" s="234"/>
    </row>
    <row r="2" spans="1:16" ht="27.75" customHeight="1">
      <c r="B2" s="768" t="str">
        <f>+"Dashboard:  "&amp;"  "&amp;IF(+'Introducerea datelor'!C4="Please Select","",'Introducerea datelor'!C4&amp;" - ")&amp;IF('Introducerea datelor'!G6="Please Select","",'Introducerea datelor'!G6)</f>
        <v>Dashboard:    Moldova - HIV / AIDS</v>
      </c>
      <c r="C2" s="768"/>
      <c r="D2" s="768"/>
      <c r="E2" s="768"/>
      <c r="F2" s="768"/>
      <c r="G2" s="768"/>
      <c r="H2" s="768"/>
      <c r="I2" s="768"/>
      <c r="J2" s="768"/>
      <c r="K2" s="768"/>
      <c r="L2" s="768"/>
      <c r="M2" s="26"/>
      <c r="N2" s="26"/>
      <c r="O2" s="26"/>
      <c r="P2" s="26"/>
    </row>
    <row r="3" spans="1:16">
      <c r="B3" s="24" t="str">
        <f>+IF('Introducerea datelor'!G8="Please Select","",'Introducerea datelor'!G8)</f>
        <v/>
      </c>
      <c r="C3" s="767" t="str">
        <f>+IF('Introducerea datelor'!I8="Please Select","",'Introducerea datelor'!I8)</f>
        <v>Faza 1</v>
      </c>
      <c r="D3" s="767"/>
      <c r="E3" s="765"/>
      <c r="F3" s="765"/>
      <c r="G3" s="765"/>
      <c r="H3" s="765"/>
      <c r="I3" s="765"/>
      <c r="J3" s="761" t="str">
        <f>+'Introducerea datelor'!B16</f>
        <v>Perioada de Raportare:</v>
      </c>
      <c r="K3" s="761"/>
      <c r="L3" s="200" t="str">
        <f>+'Introducerea datelor'!C16</f>
        <v>P4</v>
      </c>
    </row>
    <row r="4" spans="1:16">
      <c r="B4" s="24" t="str">
        <f>+'Introducerea datelor'!B12</f>
        <v>Ultimul Rating:</v>
      </c>
      <c r="C4" s="740" t="str">
        <f>+IF('Introducerea datelor'!C12="Please Select","",'Introducerea datelor'!C12)</f>
        <v>B1</v>
      </c>
      <c r="D4" s="740"/>
      <c r="E4" s="765" t="str">
        <f>+'Introducerea datelor'!C8</f>
        <v>PI "CIMU HSRP"</v>
      </c>
      <c r="F4" s="765"/>
      <c r="G4" s="765"/>
      <c r="H4" s="765"/>
      <c r="I4" s="765"/>
      <c r="J4" s="761" t="str">
        <f>+'Introducerea datelor'!D16</f>
        <v>De la:</v>
      </c>
      <c r="K4" s="762"/>
      <c r="L4" s="202">
        <f>+IF(ISBLANK('Introducerea datelor'!E16),"",'Introducerea datelor'!E16)</f>
        <v>40725</v>
      </c>
    </row>
    <row r="5" spans="1:16" ht="18.75" customHeight="1">
      <c r="B5" s="24"/>
      <c r="C5" s="24"/>
      <c r="D5" s="765" t="str">
        <f>+'Introducerea datelor'!G4</f>
        <v>Scaling up Access to Prevention, Treatment and Care under the National Program for Prevention and Control of HIV/AIDS/STIs 2006-2010 and reducing morbidity, mortality and HIV-related impact on people living with HIV/AIDS, 2010-2014</v>
      </c>
      <c r="E5" s="765"/>
      <c r="F5" s="765"/>
      <c r="G5" s="765"/>
      <c r="H5" s="765"/>
      <c r="I5" s="765"/>
      <c r="J5" s="765"/>
      <c r="K5" s="24" t="str">
        <f>+'Introducerea datelor'!F16</f>
        <v>Pînă la:</v>
      </c>
      <c r="L5" s="202">
        <f>+IF(ISBLANK('Introducerea datelor'!G16),"",'Introducerea datelor'!G16)</f>
        <v>40908</v>
      </c>
    </row>
    <row r="6" spans="1:16" ht="18.75">
      <c r="B6" s="23"/>
      <c r="C6" s="24"/>
      <c r="D6" s="25"/>
      <c r="E6" s="769" t="s">
        <v>57</v>
      </c>
      <c r="F6" s="769"/>
      <c r="G6" s="769"/>
      <c r="H6" s="769"/>
      <c r="I6" s="769"/>
    </row>
    <row r="7" spans="1:16">
      <c r="B7" s="378" t="str">
        <f>+'Introducerea datelor'!B69&amp;"                "&amp;+J3&amp;" "&amp;+L3</f>
        <v>M1: Statutul Condițiilor Precedente și a Acțiunilor Prestabilite în Timp                 Perioada de Raportare: P4</v>
      </c>
      <c r="C7" s="21"/>
      <c r="H7" s="378" t="str">
        <f>+'Introducerea datelor'!B76&amp;"                                                                             "&amp;+J3&amp;"  "&amp;+L3</f>
        <v>M2: Statutul pozițiilor cheie a RP                                                                              Perioada de Raportare:  P4</v>
      </c>
    </row>
    <row r="8" spans="1:16">
      <c r="B8" s="352" t="s">
        <v>3</v>
      </c>
      <c r="C8" s="752" t="s">
        <v>522</v>
      </c>
      <c r="D8" s="753"/>
      <c r="E8" s="753"/>
      <c r="F8" s="754"/>
      <c r="G8" s="379"/>
      <c r="H8" s="351" t="s">
        <v>3</v>
      </c>
      <c r="I8" s="755" t="s">
        <v>523</v>
      </c>
      <c r="J8" s="763"/>
      <c r="K8" s="763"/>
      <c r="L8" s="764"/>
    </row>
    <row r="9" spans="1:16">
      <c r="B9" s="19"/>
      <c r="C9" s="19"/>
      <c r="D9" s="19"/>
      <c r="E9" s="19"/>
      <c r="F9" s="19"/>
      <c r="G9" s="19"/>
      <c r="H9" s="19"/>
    </row>
    <row r="10" spans="1:16">
      <c r="A10" s="47"/>
      <c r="B10" s="19"/>
      <c r="C10" s="19"/>
      <c r="D10" s="766"/>
      <c r="E10" s="593"/>
      <c r="F10" s="593"/>
      <c r="G10" s="209"/>
      <c r="H10" s="19"/>
      <c r="N10" s="49"/>
      <c r="O10" s="49"/>
      <c r="P10" s="48"/>
    </row>
    <row r="11" spans="1:16">
      <c r="B11" s="19"/>
      <c r="C11" s="28"/>
      <c r="D11" s="766"/>
      <c r="E11" s="28"/>
      <c r="F11" s="28"/>
      <c r="G11" s="28"/>
      <c r="H11" s="28"/>
      <c r="N11" s="19"/>
      <c r="O11" s="19"/>
    </row>
    <row r="12" spans="1:16">
      <c r="B12" s="28"/>
      <c r="C12" s="79"/>
      <c r="D12" s="80"/>
      <c r="E12" s="80"/>
      <c r="F12" s="80"/>
      <c r="G12" s="80"/>
      <c r="H12" s="81"/>
    </row>
    <row r="13" spans="1:16">
      <c r="B13" s="28"/>
      <c r="C13" s="79"/>
      <c r="D13" s="80"/>
      <c r="E13" s="80"/>
      <c r="F13" s="80"/>
      <c r="G13" s="80"/>
      <c r="H13" s="81"/>
    </row>
    <row r="15" spans="1:16" ht="27.75" customHeight="1">
      <c r="B15" s="378" t="str">
        <f>+'Introducerea datelor'!B81&amp;"                                                                                                  "&amp;+J3&amp;" "&amp;+L3</f>
        <v>M3: Aranjamente contractuale (SR)                                                                                                   Perioada de Raportare: P4</v>
      </c>
      <c r="H15" s="378" t="str">
        <f>+'Introducerea datelor'!B86&amp;"                                                             "&amp;+J3&amp;" "&amp;+L3</f>
        <v>M4: Numărul rapoartelor complete recepționate la timp                                                             Perioada de Raportare: P4</v>
      </c>
    </row>
    <row r="16" spans="1:16" ht="26.25" customHeight="1">
      <c r="B16" s="352" t="s">
        <v>3</v>
      </c>
      <c r="C16" s="752" t="s">
        <v>521</v>
      </c>
      <c r="D16" s="770"/>
      <c r="E16" s="770"/>
      <c r="F16" s="771"/>
      <c r="G16" s="379"/>
      <c r="H16" s="351" t="s">
        <v>3</v>
      </c>
      <c r="I16" s="752" t="s">
        <v>524</v>
      </c>
      <c r="J16" s="753"/>
      <c r="K16" s="753"/>
      <c r="L16" s="754"/>
    </row>
    <row r="17" spans="2:13">
      <c r="B17" s="29"/>
      <c r="H17" s="30"/>
    </row>
    <row r="18" spans="2:13">
      <c r="M18" s="83"/>
    </row>
    <row r="26" spans="2:13">
      <c r="B26" s="378" t="str">
        <f>+'Introducerea datelor'!B92</f>
        <v xml:space="preserve">M5: Bugetul și Procurarea produselor medicale, echipamentului medical, medicamentelor și produselor farmaceutice </v>
      </c>
      <c r="H26" s="378" t="str">
        <f>+'Introducerea datelor'!B105&amp;"                                                                "&amp;+J3&amp;"  "&amp;+L3</f>
        <v>M6: Diferență între stocul curent și stocul de siguranță                                                                Perioada de Raportare:  P4</v>
      </c>
    </row>
    <row r="27" spans="2:13" ht="53.25" customHeight="1">
      <c r="B27" s="350" t="s">
        <v>3</v>
      </c>
      <c r="C27" s="749" t="s">
        <v>525</v>
      </c>
      <c r="D27" s="763"/>
      <c r="E27" s="763"/>
      <c r="F27" s="764"/>
      <c r="G27" s="379"/>
      <c r="H27" s="351" t="s">
        <v>3</v>
      </c>
      <c r="I27" s="752" t="s">
        <v>526</v>
      </c>
      <c r="J27" s="753"/>
      <c r="K27" s="753"/>
      <c r="L27" s="754"/>
    </row>
    <row r="28" spans="2:13" ht="15.75" thickBot="1"/>
    <row r="29" spans="2:13" ht="44.25" customHeight="1">
      <c r="F29" s="331"/>
      <c r="G29" s="331"/>
      <c r="H29" s="221" t="s">
        <v>26</v>
      </c>
      <c r="I29" s="327" t="s">
        <v>67</v>
      </c>
      <c r="J29" s="348" t="s">
        <v>300</v>
      </c>
      <c r="K29" s="220" t="s">
        <v>295</v>
      </c>
      <c r="L29" s="328" t="s">
        <v>294</v>
      </c>
    </row>
    <row r="30" spans="2:13" ht="15" customHeight="1">
      <c r="F30" s="331"/>
      <c r="G30" s="331"/>
      <c r="H30" s="758" t="str">
        <f>+'Introducerea datelor'!B108</f>
        <v>Please Select</v>
      </c>
      <c r="I30" s="329" t="str">
        <f>+'Introducerea datelor'!C108</f>
        <v>Please Select</v>
      </c>
      <c r="J30" s="449" t="str">
        <f>+'Introducerea datelor'!I108</f>
        <v/>
      </c>
      <c r="K30" s="450">
        <f>+'Introducerea datelor'!J108</f>
        <v>0</v>
      </c>
      <c r="L30" s="427" t="str">
        <f>+'Introducerea datelor'!K108</f>
        <v/>
      </c>
    </row>
    <row r="31" spans="2:13">
      <c r="F31" s="331"/>
      <c r="G31" s="331"/>
      <c r="H31" s="759"/>
      <c r="I31" s="329" t="str">
        <f>+'Introducerea datelor'!C109</f>
        <v>Please Select</v>
      </c>
      <c r="J31" s="449" t="str">
        <f>+'Introducerea datelor'!I109</f>
        <v/>
      </c>
      <c r="K31" s="450">
        <f>+'Introducerea datelor'!J109</f>
        <v>0</v>
      </c>
      <c r="L31" s="428" t="str">
        <f>+'Introducerea datelor'!K109</f>
        <v/>
      </c>
    </row>
    <row r="32" spans="2:13">
      <c r="F32" s="331"/>
      <c r="G32" s="331"/>
      <c r="H32" s="759"/>
      <c r="I32" s="329" t="str">
        <f>+'Introducerea datelor'!C110</f>
        <v>Please Select</v>
      </c>
      <c r="J32" s="449" t="str">
        <f>+'Introducerea datelor'!I110</f>
        <v/>
      </c>
      <c r="K32" s="450">
        <f>+'Introducerea datelor'!J110</f>
        <v>0</v>
      </c>
      <c r="L32" s="427" t="str">
        <f>+'Introducerea datelor'!K110</f>
        <v/>
      </c>
    </row>
    <row r="33" spans="2:12" ht="15.75" thickBot="1">
      <c r="F33" s="331"/>
      <c r="G33" s="331"/>
      <c r="H33" s="760"/>
      <c r="I33" s="330" t="str">
        <f>+'Introducerea datelor'!C111</f>
        <v>Please Select</v>
      </c>
      <c r="J33" s="451" t="str">
        <f>+'Introducerea datelor'!I111</f>
        <v/>
      </c>
      <c r="K33" s="452">
        <f>+'Introducerea datelor'!J111</f>
        <v>0</v>
      </c>
      <c r="L33" s="427" t="str">
        <f>+'Introducerea datelor'!K111</f>
        <v/>
      </c>
    </row>
    <row r="34" spans="2:12" ht="24.75" customHeight="1">
      <c r="B34" s="772" t="str">
        <f>+'Introducerea datelor'!B102</f>
        <v>* Include numai EFR categoriile 4 și 5  (Produse medicale și Echipamente medicale &amp; Medicamente și Produse farmaceutice)</v>
      </c>
      <c r="C34" s="772"/>
      <c r="D34" s="772"/>
      <c r="E34" s="772"/>
      <c r="F34" s="19"/>
      <c r="G34" s="19"/>
      <c r="H34" s="217"/>
      <c r="I34" s="218"/>
      <c r="J34" s="219"/>
      <c r="K34" s="209"/>
      <c r="L34" s="20"/>
    </row>
    <row r="35" spans="2:12">
      <c r="F35" s="19"/>
      <c r="G35" s="19"/>
      <c r="H35" s="19"/>
      <c r="I35" s="19"/>
      <c r="J35" s="19"/>
      <c r="K35" s="19"/>
      <c r="L35" s="19"/>
    </row>
  </sheetData>
  <mergeCells count="19">
    <mergeCell ref="B34:E34"/>
    <mergeCell ref="C27:F27"/>
    <mergeCell ref="C3:D3"/>
    <mergeCell ref="E4:I4"/>
    <mergeCell ref="B2:L2"/>
    <mergeCell ref="C4:D4"/>
    <mergeCell ref="E6:I6"/>
    <mergeCell ref="E3:I3"/>
    <mergeCell ref="J3:K3"/>
    <mergeCell ref="H30:H33"/>
    <mergeCell ref="J4:K4"/>
    <mergeCell ref="I8:L8"/>
    <mergeCell ref="D5:J5"/>
    <mergeCell ref="I16:L16"/>
    <mergeCell ref="I27:L27"/>
    <mergeCell ref="D10:D11"/>
    <mergeCell ref="C16:F16"/>
    <mergeCell ref="E10:F10"/>
    <mergeCell ref="C8:F8"/>
  </mergeCells>
  <phoneticPr fontId="30" type="noConversion"/>
  <conditionalFormatting sqref="D12:D13">
    <cfRule type="cellIs" dxfId="23" priority="1" stopIfTrue="1" operator="greaterThan">
      <formula>0</formula>
    </cfRule>
  </conditionalFormatting>
  <conditionalFormatting sqref="E12:E13">
    <cfRule type="cellIs" dxfId="22" priority="2" stopIfTrue="1" operator="greaterThan">
      <formula>0</formula>
    </cfRule>
  </conditionalFormatting>
  <conditionalFormatting sqref="F12:G13">
    <cfRule type="cellIs" dxfId="21" priority="3" stopIfTrue="1" operator="greaterThan">
      <formula>0</formula>
    </cfRule>
  </conditionalFormatting>
  <conditionalFormatting sqref="C4:D4">
    <cfRule type="cellIs" dxfId="20" priority="4" stopIfTrue="1" operator="equal">
      <formula>"C"</formula>
    </cfRule>
    <cfRule type="cellIs" dxfId="19" priority="5" stopIfTrue="1" operator="equal">
      <formula>"B2"</formula>
    </cfRule>
    <cfRule type="cellIs" dxfId="18" priority="6" stopIfTrue="1" operator="equal">
      <formula>"B1"</formula>
    </cfRule>
  </conditionalFormatting>
  <conditionalFormatting sqref="L30 L32:L33">
    <cfRule type="cellIs" dxfId="17" priority="13" stopIfTrue="1" operator="lessThan">
      <formula>1</formula>
    </cfRule>
    <cfRule type="cellIs" dxfId="16" priority="14" stopIfTrue="1" operator="between">
      <formula>3</formula>
      <formula>17</formula>
    </cfRule>
    <cfRule type="cellIs" dxfId="15" priority="15" stopIfTrue="1" operator="between">
      <formula>1</formula>
      <formula>3</formula>
    </cfRule>
  </conditionalFormatting>
  <conditionalFormatting sqref="L31">
    <cfRule type="cellIs" dxfId="14" priority="16" stopIfTrue="1" operator="lessThan">
      <formula>1</formula>
    </cfRule>
    <cfRule type="cellIs" dxfId="13" priority="17" stopIfTrue="1" operator="between">
      <formula>3</formula>
      <formula>100</formula>
    </cfRule>
    <cfRule type="cellIs" dxfId="12" priority="18" stopIfTrue="1" operator="between">
      <formula>1</formula>
      <formula>3</formula>
    </cfRule>
  </conditionalFormatting>
  <pageMargins left="0.70866141732283472" right="0.70866141732283472" top="0.74803149606299213" bottom="0.74803149606299213" header="0.31496062992125984" footer="0.31496062992125984"/>
  <pageSetup paperSize="9" scale="83" orientation="landscape" r:id="rId1"/>
  <headerFooter alignWithMargins="0">
    <oddFooter>&amp;L&amp;F&amp;C&amp;A&amp;RV1.0          &amp;D</oddFooter>
  </headerFooter>
  <colBreaks count="1" manualBreakCount="1">
    <brk id="12" max="33"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1"/>
  </sheetPr>
  <dimension ref="A1:AI46"/>
  <sheetViews>
    <sheetView showGridLines="0" topLeftCell="A25" zoomScale="130" zoomScaleNormal="130" workbookViewId="0">
      <selection activeCell="M9" sqref="M9:Q9"/>
    </sheetView>
  </sheetViews>
  <sheetFormatPr defaultColWidth="11" defaultRowHeight="15"/>
  <cols>
    <col min="1" max="1" width="0.42578125" customWidth="1"/>
    <col min="2" max="2" width="11.28515625" customWidth="1"/>
    <col min="3" max="3" width="16.140625" customWidth="1"/>
    <col min="4" max="4" width="17.28515625" customWidth="1"/>
    <col min="5" max="5" width="8" customWidth="1"/>
    <col min="6" max="6" width="7.7109375" customWidth="1"/>
    <col min="7" max="7" width="5.7109375" customWidth="1"/>
    <col min="8" max="8" width="6.28515625" customWidth="1"/>
    <col min="9" max="9" width="6" customWidth="1"/>
    <col min="10" max="10" width="4.140625" customWidth="1"/>
    <col min="11" max="11" width="12.42578125" customWidth="1"/>
    <col min="12" max="12" width="8.42578125" customWidth="1"/>
    <col min="13" max="13" width="5" customWidth="1"/>
    <col min="14" max="14" width="6.5703125" customWidth="1"/>
    <col min="15" max="15" width="4.140625" customWidth="1"/>
    <col min="16" max="16" width="10.7109375" customWidth="1"/>
    <col min="17" max="17" width="11.7109375" customWidth="1"/>
    <col min="18" max="18" width="6.5703125" customWidth="1"/>
  </cols>
  <sheetData>
    <row r="1" spans="1:35" ht="26.25" customHeight="1">
      <c r="A1" s="3"/>
      <c r="B1" s="3"/>
      <c r="C1" s="3"/>
      <c r="D1" s="3"/>
      <c r="E1" s="3"/>
      <c r="F1" s="3"/>
      <c r="G1" s="3"/>
      <c r="H1" s="3"/>
      <c r="I1" s="3"/>
      <c r="J1" s="3"/>
      <c r="K1" s="3"/>
      <c r="L1" s="3"/>
      <c r="M1" s="3"/>
      <c r="N1" s="3"/>
      <c r="O1" s="3"/>
      <c r="P1" s="3"/>
    </row>
    <row r="2" spans="1:35" ht="21.75" customHeight="1">
      <c r="A2" s="3"/>
      <c r="B2" s="807" t="str">
        <f>+"Dashboard:  "&amp;"  "&amp;IF(+'Introducerea datelor'!C4="Please Select","",'Introducerea datelor'!C4&amp;" - ")&amp;IF('Introducerea datelor'!G6="Please Select","",'Introducerea datelor'!G6)</f>
        <v>Dashboard:    Moldova - HIV / AIDS</v>
      </c>
      <c r="C2" s="807"/>
      <c r="D2" s="807"/>
      <c r="E2" s="807"/>
      <c r="F2" s="807"/>
      <c r="G2" s="807"/>
      <c r="H2" s="807"/>
      <c r="I2" s="807"/>
      <c r="J2" s="807"/>
      <c r="K2" s="807"/>
      <c r="L2" s="807"/>
      <c r="M2" s="807"/>
      <c r="N2" s="807"/>
      <c r="O2" s="807"/>
      <c r="P2" s="807"/>
      <c r="Q2" s="807"/>
    </row>
    <row r="3" spans="1:35" ht="18.75">
      <c r="A3" s="3"/>
      <c r="B3" s="134" t="str">
        <f>+IF('Introducerea datelor'!G8="Please Select","",'Introducerea datelor'!G8)</f>
        <v/>
      </c>
      <c r="C3" s="739" t="str">
        <f>+IF('Introducerea datelor'!I8="Please Select","",'Introducerea datelor'!I8)</f>
        <v>Faza 1</v>
      </c>
      <c r="D3" s="739"/>
      <c r="E3" s="738"/>
      <c r="F3" s="738"/>
      <c r="G3" s="738"/>
      <c r="H3" s="738"/>
      <c r="I3" s="810"/>
      <c r="J3" s="810"/>
      <c r="K3" s="810"/>
      <c r="L3" s="3"/>
      <c r="M3" s="3"/>
      <c r="O3" s="736" t="str">
        <f>+'Introducerea datelor'!B16</f>
        <v>Perioada de Raportare:</v>
      </c>
      <c r="P3" s="736"/>
      <c r="Q3" s="201" t="str">
        <f>+'Introducerea datelor'!C16</f>
        <v>P4</v>
      </c>
    </row>
    <row r="4" spans="1:35" ht="12" customHeight="1">
      <c r="A4" s="3"/>
      <c r="B4" s="134" t="str">
        <f>+'Introducerea datelor'!B12</f>
        <v>Ultimul Rating:</v>
      </c>
      <c r="C4" s="811" t="str">
        <f>+IF('Introducerea datelor'!C12="Please Select","",'Introducerea datelor'!C12)</f>
        <v>B1</v>
      </c>
      <c r="D4" s="811"/>
      <c r="E4" s="738" t="str">
        <f>+'Introducerea datelor'!C8</f>
        <v>PI "CIMU HSRP"</v>
      </c>
      <c r="F4" s="738"/>
      <c r="G4" s="738"/>
      <c r="H4" s="738"/>
      <c r="I4" s="738"/>
      <c r="J4" s="738"/>
      <c r="K4" s="738"/>
      <c r="L4" s="738"/>
      <c r="M4" s="3"/>
      <c r="O4" s="333"/>
      <c r="P4" s="134" t="str">
        <f>+'Introducerea datelor'!D16</f>
        <v>De la:</v>
      </c>
      <c r="Q4" s="334">
        <f>+IF(ISBLANK('Introducerea datelor'!E16),"",'Introducerea datelor'!E16)</f>
        <v>40725</v>
      </c>
      <c r="Y4" s="71"/>
      <c r="Z4" s="71"/>
      <c r="AA4" s="71"/>
      <c r="AB4" s="71"/>
      <c r="AC4" s="71"/>
    </row>
    <row r="5" spans="1:35" ht="54.75" customHeight="1">
      <c r="A5" s="3"/>
      <c r="B5" s="134"/>
      <c r="C5" s="134"/>
      <c r="D5" s="808" t="str">
        <f>+'Introducerea datelor'!G4</f>
        <v>Scaling up Access to Prevention, Treatment and Care under the National Program for Prevention and Control of HIV/AIDS/STIs 2006-2010 and reducing morbidity, mortality and HIV-related impact on people living with HIV/AIDS, 2010-2014</v>
      </c>
      <c r="E5" s="808"/>
      <c r="F5" s="808"/>
      <c r="G5" s="808"/>
      <c r="H5" s="808"/>
      <c r="I5" s="808"/>
      <c r="J5" s="808"/>
      <c r="K5" s="808"/>
      <c r="L5" s="808"/>
      <c r="M5" s="808"/>
      <c r="N5" s="808"/>
      <c r="P5" s="134" t="str">
        <f>+'Introducerea datelor'!F16</f>
        <v>Pînă la:</v>
      </c>
      <c r="Q5" s="334">
        <f>+IF(ISBLANK('Introducerea datelor'!G16),"",'Introducerea datelor'!G16)</f>
        <v>40908</v>
      </c>
      <c r="S5" s="228"/>
      <c r="T5" s="228"/>
      <c r="U5" s="228"/>
      <c r="V5" s="228"/>
      <c r="W5" s="228"/>
      <c r="X5" s="228"/>
      <c r="Y5" s="71"/>
      <c r="Z5" s="71"/>
      <c r="AA5" s="71" t="s">
        <v>36</v>
      </c>
      <c r="AB5" s="71"/>
      <c r="AC5" s="71" t="s">
        <v>245</v>
      </c>
      <c r="AD5" s="228"/>
      <c r="AE5" s="228"/>
      <c r="AF5" s="228"/>
      <c r="AG5" s="228"/>
      <c r="AH5" s="228"/>
      <c r="AI5" s="228"/>
    </row>
    <row r="6" spans="1:35" ht="19.5" customHeight="1">
      <c r="A6" s="3"/>
      <c r="B6" s="134"/>
      <c r="C6" s="134"/>
      <c r="D6" s="226"/>
      <c r="E6" s="226"/>
      <c r="F6" s="809" t="s">
        <v>325</v>
      </c>
      <c r="G6" s="809"/>
      <c r="H6" s="809"/>
      <c r="I6" s="809"/>
      <c r="J6" s="809"/>
      <c r="K6" s="809"/>
      <c r="L6" s="226"/>
      <c r="M6" s="3"/>
      <c r="N6" s="3"/>
      <c r="O6" s="203"/>
      <c r="P6" s="257"/>
      <c r="S6" s="228"/>
      <c r="T6" s="228"/>
      <c r="U6" s="228"/>
      <c r="V6" s="228"/>
      <c r="W6" s="228"/>
      <c r="X6" s="228"/>
      <c r="Y6" s="71"/>
      <c r="Z6" s="71"/>
      <c r="AA6" s="71"/>
      <c r="AB6" s="71"/>
      <c r="AC6" s="71"/>
      <c r="AD6" s="228"/>
      <c r="AE6" s="228"/>
      <c r="AF6" s="228"/>
      <c r="AG6" s="228"/>
      <c r="AH6" s="228"/>
      <c r="AI6" s="228"/>
    </row>
    <row r="7" spans="1:35" ht="3" customHeight="1">
      <c r="A7" s="3"/>
      <c r="B7" s="134"/>
      <c r="C7" s="134"/>
      <c r="D7" s="226"/>
      <c r="E7" s="226"/>
      <c r="F7" s="226"/>
      <c r="G7" s="226"/>
      <c r="H7" s="226"/>
      <c r="I7" s="226"/>
      <c r="J7" s="226"/>
      <c r="K7" s="226"/>
      <c r="L7" s="226"/>
      <c r="M7" s="3"/>
      <c r="N7" s="3"/>
      <c r="O7" s="203"/>
      <c r="P7" s="202"/>
      <c r="Q7" s="202"/>
      <c r="S7" s="228"/>
      <c r="T7" s="228"/>
      <c r="U7" s="228"/>
      <c r="V7" s="228"/>
      <c r="W7" s="228"/>
      <c r="X7" s="228"/>
      <c r="Y7" s="71"/>
      <c r="Z7" s="71"/>
      <c r="AA7" s="71"/>
      <c r="AB7" s="71"/>
      <c r="AC7" s="71"/>
      <c r="AD7" s="228"/>
      <c r="AE7" s="228"/>
      <c r="AF7" s="228"/>
      <c r="AG7" s="228"/>
      <c r="AH7" s="228"/>
      <c r="AI7" s="228"/>
    </row>
    <row r="8" spans="1:35" ht="54.75" customHeight="1">
      <c r="A8" s="3"/>
      <c r="B8" s="776" t="str">
        <f>+'Introducerea datelor'!B118</f>
        <v>Percentage of infants born to HIV infected mothers who are HIV infected // Procentul copiilor HIV pozitivi născuţi de către mame HIV pozitive</v>
      </c>
      <c r="C8" s="776"/>
      <c r="D8" s="776"/>
      <c r="E8" s="776"/>
      <c r="F8" s="777"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G8" s="777"/>
      <c r="H8" s="777"/>
      <c r="I8" s="777"/>
      <c r="J8" s="777"/>
      <c r="K8" s="777"/>
      <c r="L8" s="777" t="str">
        <f>+'Introducerea datelor'!B122</f>
        <v>Number and percentage of pregnant women reached with voluntary testing and counseling services and who know their results. // Numărul și procentul femeilor gravide acoperite de servicii de testare și consiliere și care-și cunosc rezultatul</v>
      </c>
      <c r="M8" s="777"/>
      <c r="N8" s="777"/>
      <c r="O8" s="777"/>
      <c r="P8" s="777"/>
      <c r="Q8" s="777"/>
      <c r="S8" s="228"/>
      <c r="T8" s="228"/>
      <c r="U8" s="228"/>
      <c r="V8" s="228"/>
      <c r="W8" s="228"/>
      <c r="X8" s="228"/>
      <c r="Y8" s="71"/>
      <c r="Z8" s="71"/>
      <c r="AA8" s="71"/>
      <c r="AB8" s="71"/>
      <c r="AC8" s="71"/>
      <c r="AD8" s="228"/>
      <c r="AE8" s="228"/>
      <c r="AF8" s="228"/>
      <c r="AG8" s="228"/>
      <c r="AH8" s="228"/>
      <c r="AI8" s="228"/>
    </row>
    <row r="9" spans="1:35" ht="171.75" customHeight="1">
      <c r="A9" s="3"/>
      <c r="B9" s="476" t="s">
        <v>335</v>
      </c>
      <c r="C9" s="773" t="s">
        <v>365</v>
      </c>
      <c r="D9" s="782"/>
      <c r="E9" s="783"/>
      <c r="F9" s="476" t="s">
        <v>336</v>
      </c>
      <c r="G9" s="773" t="s">
        <v>366</v>
      </c>
      <c r="H9" s="782"/>
      <c r="I9" s="782"/>
      <c r="J9" s="782"/>
      <c r="K9" s="783"/>
      <c r="L9" s="476" t="s">
        <v>337</v>
      </c>
      <c r="M9" s="773" t="s">
        <v>367</v>
      </c>
      <c r="N9" s="774"/>
      <c r="O9" s="774"/>
      <c r="P9" s="774"/>
      <c r="Q9" s="775"/>
      <c r="S9" s="228"/>
      <c r="T9" s="228"/>
      <c r="U9" s="228"/>
      <c r="V9" s="228"/>
      <c r="W9" s="228"/>
      <c r="X9" s="228"/>
      <c r="Y9" s="228"/>
      <c r="Z9" s="228"/>
      <c r="AA9" s="228"/>
      <c r="AB9" s="228"/>
      <c r="AC9" s="228"/>
      <c r="AD9" s="228"/>
      <c r="AE9" s="228"/>
      <c r="AF9" s="228"/>
      <c r="AG9" s="228"/>
      <c r="AH9" s="228"/>
      <c r="AI9" s="228"/>
    </row>
    <row r="10" spans="1:35" ht="18.75" customHeight="1">
      <c r="A10" s="3"/>
      <c r="B10" s="134"/>
      <c r="C10" s="134"/>
      <c r="D10" s="226"/>
      <c r="E10" s="226"/>
      <c r="F10" s="226"/>
      <c r="G10" s="226"/>
      <c r="H10" s="226"/>
      <c r="I10" s="226"/>
      <c r="J10" s="226"/>
      <c r="K10" s="226"/>
      <c r="L10" s="226"/>
      <c r="M10" s="3"/>
      <c r="N10" s="3"/>
      <c r="O10" s="203"/>
      <c r="P10" s="202"/>
      <c r="S10" s="228"/>
      <c r="T10" s="228"/>
      <c r="U10" s="228"/>
      <c r="V10" s="228"/>
      <c r="W10" s="228"/>
      <c r="X10" s="228"/>
      <c r="Y10" s="228"/>
      <c r="Z10" s="228"/>
      <c r="AA10" s="228"/>
      <c r="AB10" s="228"/>
      <c r="AC10" s="228"/>
      <c r="AD10" s="228"/>
      <c r="AE10" s="228"/>
      <c r="AF10" s="228"/>
      <c r="AG10" s="228"/>
      <c r="AH10" s="228"/>
      <c r="AI10" s="228"/>
    </row>
    <row r="11" spans="1:35" ht="18.75" customHeight="1">
      <c r="A11" s="3"/>
      <c r="B11" s="134"/>
      <c r="C11" s="134"/>
      <c r="D11" s="226"/>
      <c r="E11" s="226"/>
      <c r="F11" s="226"/>
      <c r="G11" s="226"/>
      <c r="H11" s="226"/>
      <c r="I11" s="226"/>
      <c r="J11" s="226"/>
      <c r="K11" s="226"/>
      <c r="L11" s="226"/>
      <c r="M11" s="3"/>
      <c r="N11" s="3"/>
      <c r="O11" s="203"/>
      <c r="P11" s="202"/>
      <c r="S11" s="228"/>
      <c r="T11" s="228"/>
      <c r="U11" s="228"/>
      <c r="V11" s="228"/>
      <c r="W11" s="228"/>
      <c r="X11" s="228"/>
      <c r="Y11" s="228"/>
      <c r="Z11" s="228"/>
      <c r="AA11" s="228"/>
      <c r="AB11" s="228"/>
      <c r="AC11" s="228"/>
      <c r="AD11" s="228"/>
      <c r="AE11" s="228"/>
      <c r="AF11" s="228"/>
      <c r="AG11" s="228"/>
      <c r="AH11" s="228"/>
      <c r="AI11" s="228"/>
    </row>
    <row r="12" spans="1:35" ht="18.75" customHeight="1">
      <c r="A12" s="3"/>
      <c r="B12" s="134"/>
      <c r="C12" s="134"/>
      <c r="D12" s="226"/>
      <c r="E12" s="226"/>
      <c r="F12" s="226"/>
      <c r="G12" s="226"/>
      <c r="H12" s="226"/>
      <c r="I12" s="226"/>
      <c r="J12" s="226"/>
      <c r="K12" s="226"/>
      <c r="L12" s="226"/>
      <c r="M12" s="3"/>
      <c r="N12" s="3"/>
      <c r="O12" s="203"/>
      <c r="P12" s="202"/>
      <c r="S12" s="228"/>
      <c r="T12" s="228"/>
      <c r="U12" s="228"/>
      <c r="V12" s="228"/>
      <c r="W12" s="228"/>
      <c r="X12" s="228"/>
      <c r="Y12" s="228"/>
      <c r="Z12" s="228"/>
      <c r="AA12" s="228"/>
      <c r="AB12" s="228"/>
      <c r="AC12" s="228"/>
      <c r="AD12" s="228"/>
      <c r="AE12" s="228"/>
      <c r="AF12" s="228"/>
      <c r="AG12" s="228"/>
      <c r="AH12" s="228"/>
      <c r="AI12" s="228"/>
    </row>
    <row r="13" spans="1:35" ht="18.75" customHeight="1">
      <c r="A13" s="3"/>
      <c r="B13" s="134"/>
      <c r="C13" s="134"/>
      <c r="D13" s="226"/>
      <c r="E13" s="226"/>
      <c r="F13" s="226"/>
      <c r="G13" s="226"/>
      <c r="H13" s="226"/>
      <c r="I13" s="226"/>
      <c r="J13" s="226"/>
      <c r="K13" s="226"/>
      <c r="L13" s="226"/>
      <c r="M13" s="3"/>
      <c r="N13" s="3"/>
      <c r="O13" s="203"/>
      <c r="P13" s="202"/>
      <c r="S13" s="228"/>
      <c r="T13" s="228"/>
      <c r="U13" s="228"/>
      <c r="V13" s="228"/>
      <c r="W13" s="228"/>
      <c r="X13" s="228"/>
      <c r="Y13" s="228"/>
      <c r="Z13" s="228"/>
      <c r="AA13" s="228"/>
      <c r="AB13" s="228"/>
      <c r="AC13" s="228"/>
      <c r="AD13" s="228"/>
      <c r="AE13" s="228"/>
      <c r="AF13" s="228"/>
      <c r="AG13" s="228"/>
      <c r="AH13" s="228"/>
      <c r="AI13" s="228"/>
    </row>
    <row r="14" spans="1:35" ht="18.75" customHeight="1">
      <c r="A14" s="3"/>
      <c r="B14" s="134"/>
      <c r="C14" s="134"/>
      <c r="D14" s="226"/>
      <c r="E14" s="226"/>
      <c r="F14" s="226"/>
      <c r="G14" s="226"/>
      <c r="H14" s="226"/>
      <c r="I14" s="226"/>
      <c r="J14" s="226"/>
      <c r="K14" s="226"/>
      <c r="L14" s="226"/>
      <c r="M14" s="3"/>
      <c r="N14" s="3"/>
      <c r="O14" s="203"/>
      <c r="P14" s="202"/>
      <c r="S14" s="228"/>
      <c r="T14" s="228"/>
      <c r="U14" s="228"/>
      <c r="V14" s="228"/>
      <c r="W14" s="228"/>
      <c r="X14" s="228"/>
      <c r="Y14" s="228"/>
      <c r="Z14" s="228"/>
      <c r="AA14" s="228"/>
      <c r="AB14" s="228"/>
      <c r="AC14" s="228"/>
      <c r="AD14" s="228"/>
      <c r="AE14" s="228"/>
      <c r="AF14" s="228"/>
      <c r="AG14" s="228"/>
      <c r="AH14" s="228"/>
      <c r="AI14" s="228"/>
    </row>
    <row r="15" spans="1:35" ht="18.75" customHeight="1">
      <c r="A15" s="3"/>
      <c r="B15" s="134"/>
      <c r="C15" s="134"/>
      <c r="D15" s="226"/>
      <c r="E15" s="226"/>
      <c r="F15" s="226"/>
      <c r="G15" s="226"/>
      <c r="H15" s="226"/>
      <c r="I15" s="226"/>
      <c r="J15" s="226"/>
      <c r="K15" s="226"/>
      <c r="L15" s="226"/>
      <c r="M15" s="3"/>
      <c r="N15" s="3"/>
      <c r="O15" s="203"/>
      <c r="P15" s="202"/>
      <c r="S15" s="228"/>
      <c r="T15" s="228"/>
      <c r="U15" s="228"/>
      <c r="V15" s="228"/>
      <c r="W15" s="228"/>
      <c r="X15" s="228"/>
      <c r="Y15" s="228"/>
      <c r="Z15" s="228"/>
      <c r="AA15" s="228"/>
      <c r="AB15" s="228"/>
      <c r="AC15" s="228"/>
      <c r="AD15" s="228"/>
      <c r="AE15" s="228"/>
      <c r="AF15" s="228"/>
      <c r="AG15" s="228"/>
      <c r="AH15" s="228"/>
      <c r="AI15" s="228"/>
    </row>
    <row r="16" spans="1:35" ht="18.75" customHeight="1">
      <c r="A16" s="3"/>
      <c r="B16" s="134"/>
      <c r="C16" s="134"/>
      <c r="D16" s="226"/>
      <c r="E16" s="226"/>
      <c r="F16" s="226"/>
      <c r="G16" s="226"/>
      <c r="H16" s="226"/>
      <c r="I16" s="226"/>
      <c r="J16" s="226"/>
      <c r="K16" s="226"/>
      <c r="L16" s="226"/>
      <c r="M16" s="3"/>
      <c r="N16" s="3"/>
      <c r="O16" s="203"/>
      <c r="P16" s="202"/>
      <c r="S16" s="228"/>
      <c r="T16" s="228"/>
      <c r="U16" s="228"/>
      <c r="V16" s="228"/>
      <c r="W16" s="228"/>
      <c r="X16" s="228"/>
      <c r="Y16" s="228"/>
      <c r="Z16" s="228"/>
      <c r="AA16" s="228"/>
      <c r="AB16" s="228"/>
      <c r="AC16" s="228"/>
      <c r="AD16" s="228"/>
      <c r="AE16" s="228"/>
      <c r="AF16" s="228"/>
      <c r="AG16" s="228"/>
      <c r="AH16" s="228"/>
      <c r="AI16" s="228"/>
    </row>
    <row r="17" spans="1:35" ht="17.25" customHeight="1">
      <c r="A17" s="3"/>
      <c r="B17" s="134"/>
      <c r="C17" s="134"/>
      <c r="D17" s="226"/>
      <c r="E17" s="226"/>
      <c r="F17" s="226"/>
      <c r="G17" s="226"/>
      <c r="H17" s="226"/>
      <c r="I17" s="226"/>
      <c r="J17" s="226"/>
      <c r="K17" s="226"/>
      <c r="L17" s="226"/>
      <c r="M17" s="3"/>
      <c r="N17" s="3"/>
      <c r="O17" s="203"/>
      <c r="P17" s="202"/>
      <c r="S17" s="228"/>
      <c r="T17" s="228"/>
      <c r="U17" s="228"/>
      <c r="V17" s="228"/>
      <c r="W17" s="228"/>
      <c r="X17" s="228"/>
      <c r="Y17" s="228"/>
      <c r="Z17" s="228"/>
      <c r="AA17" s="228"/>
      <c r="AB17" s="228"/>
      <c r="AC17" s="228"/>
      <c r="AD17" s="228"/>
      <c r="AE17" s="228"/>
      <c r="AF17" s="228"/>
      <c r="AG17" s="228"/>
      <c r="AH17" s="228"/>
      <c r="AI17" s="228"/>
    </row>
    <row r="18" spans="1:35" ht="6" customHeight="1">
      <c r="A18" s="3"/>
      <c r="B18" s="138"/>
      <c r="C18" s="134"/>
      <c r="D18" s="135"/>
      <c r="E18" s="788"/>
      <c r="F18" s="788"/>
      <c r="G18" s="788"/>
      <c r="H18" s="788"/>
      <c r="I18" s="788"/>
      <c r="J18" s="788"/>
      <c r="K18" s="788"/>
      <c r="L18" s="3"/>
      <c r="M18" s="3"/>
      <c r="N18" s="3"/>
      <c r="O18" s="3"/>
      <c r="P18" s="3"/>
      <c r="S18" s="228"/>
      <c r="T18" s="228"/>
      <c r="U18" s="228"/>
      <c r="V18" s="228"/>
      <c r="W18" s="228"/>
      <c r="X18" s="228"/>
      <c r="Y18" s="228"/>
      <c r="Z18" s="228"/>
      <c r="AA18" s="228"/>
      <c r="AB18" s="228"/>
      <c r="AC18" s="228"/>
      <c r="AD18" s="228"/>
      <c r="AE18" s="228"/>
      <c r="AF18" s="228"/>
      <c r="AG18" s="228"/>
      <c r="AH18" s="228"/>
      <c r="AI18" s="228"/>
    </row>
    <row r="19" spans="1:35" ht="24" customHeight="1">
      <c r="A19" s="3"/>
      <c r="B19" s="789" t="s">
        <v>74</v>
      </c>
      <c r="C19" s="789"/>
      <c r="D19" s="789"/>
      <c r="E19" s="145" t="s">
        <v>71</v>
      </c>
      <c r="F19" s="145" t="s">
        <v>75</v>
      </c>
      <c r="G19" s="784" t="s">
        <v>296</v>
      </c>
      <c r="H19" s="785"/>
      <c r="I19" s="786" t="s">
        <v>297</v>
      </c>
      <c r="J19" s="787"/>
      <c r="K19" s="332" t="s">
        <v>298</v>
      </c>
      <c r="L19" s="804" t="s">
        <v>78</v>
      </c>
      <c r="M19" s="805"/>
      <c r="N19" s="805"/>
      <c r="O19" s="805"/>
      <c r="P19" s="805"/>
      <c r="Q19" s="806"/>
      <c r="S19" s="65" t="s">
        <v>76</v>
      </c>
      <c r="T19" s="66">
        <v>0</v>
      </c>
      <c r="U19" s="67">
        <v>0.3</v>
      </c>
      <c r="V19" s="67">
        <v>0.6</v>
      </c>
      <c r="W19" s="67">
        <v>0.9</v>
      </c>
      <c r="X19" s="67">
        <v>1</v>
      </c>
      <c r="Y19" s="71"/>
      <c r="Z19" s="71"/>
      <c r="AA19" s="65" t="s">
        <v>76</v>
      </c>
      <c r="AB19" s="66">
        <v>0</v>
      </c>
      <c r="AC19" s="67">
        <v>0.2</v>
      </c>
      <c r="AD19" s="67">
        <v>0.4</v>
      </c>
      <c r="AE19" s="67">
        <v>0.6</v>
      </c>
      <c r="AF19" s="67">
        <v>0.8</v>
      </c>
      <c r="AG19" s="71"/>
      <c r="AH19" s="71"/>
      <c r="AI19" s="71"/>
    </row>
    <row r="20" spans="1:35" ht="96" customHeight="1">
      <c r="A20" s="3"/>
      <c r="B20" s="790" t="str">
        <f>+'Introducerea datelor'!B118</f>
        <v>Percentage of infants born to HIV infected mothers who are HIV infected // Procentul copiilor HIV pozitivi născuţi de către mame HIV pozitive</v>
      </c>
      <c r="C20" s="778"/>
      <c r="D20" s="778"/>
      <c r="E20" s="506" t="s">
        <v>340</v>
      </c>
      <c r="F20" s="506" t="s">
        <v>368</v>
      </c>
      <c r="G20" s="791">
        <v>1</v>
      </c>
      <c r="H20" s="792"/>
      <c r="I20" s="792"/>
      <c r="J20" s="792"/>
      <c r="K20" s="793"/>
      <c r="L20" s="796" t="s">
        <v>370</v>
      </c>
      <c r="M20" s="797"/>
      <c r="N20" s="797"/>
      <c r="O20" s="797"/>
      <c r="P20" s="797"/>
      <c r="Q20" s="797"/>
      <c r="S20" s="65" t="s">
        <v>77</v>
      </c>
      <c r="T20" s="68">
        <v>0.3</v>
      </c>
      <c r="U20" s="67">
        <v>0.6</v>
      </c>
      <c r="V20" s="67">
        <v>0.9</v>
      </c>
      <c r="W20" s="67">
        <v>1</v>
      </c>
      <c r="X20" s="67">
        <v>2</v>
      </c>
      <c r="Y20" s="71"/>
      <c r="Z20" s="71"/>
      <c r="AA20" s="65" t="s">
        <v>77</v>
      </c>
      <c r="AB20" s="68">
        <v>0.2</v>
      </c>
      <c r="AC20" s="67">
        <v>0.4</v>
      </c>
      <c r="AD20" s="67">
        <v>0.6</v>
      </c>
      <c r="AE20" s="67">
        <v>0.8</v>
      </c>
      <c r="AF20" s="67">
        <v>1</v>
      </c>
      <c r="AG20" s="71"/>
      <c r="AH20" s="71"/>
      <c r="AI20" s="71"/>
    </row>
    <row r="21" spans="1:35" ht="113.25" customHeight="1">
      <c r="A21" s="3"/>
      <c r="B21" s="778" t="str">
        <f>+'Introducerea datelor'!B120</f>
        <v xml:space="preserve">Percentage of adults and children with HIV known to be on treatment 12 months after initiation of antiretroviral therapy // Procentul adulţilor şi copiilor HIV infectaţi care se află în tratament 12 luni după iniţierea tratamentului antiretroviral </v>
      </c>
      <c r="C21" s="778"/>
      <c r="D21" s="778"/>
      <c r="E21" s="507">
        <f>'Introducerea datelor'!K120</f>
        <v>92</v>
      </c>
      <c r="F21" s="507">
        <f>'Introducerea datelor'!K121</f>
        <v>80.7</v>
      </c>
      <c r="G21" s="791">
        <f t="shared" ref="G21:G29" si="0">+IF(ISERROR(F21/E21),0,F21/E21)</f>
        <v>0.87717391304347825</v>
      </c>
      <c r="H21" s="792"/>
      <c r="I21" s="792"/>
      <c r="J21" s="792"/>
      <c r="K21" s="793"/>
      <c r="L21" s="797" t="s">
        <v>371</v>
      </c>
      <c r="M21" s="797"/>
      <c r="N21" s="797"/>
      <c r="O21" s="797"/>
      <c r="P21" s="797"/>
      <c r="Q21" s="797"/>
      <c r="S21" s="69"/>
      <c r="T21" s="70" t="str">
        <f>"de "&amp;T19&amp;" a "&amp;T20</f>
        <v>de 0 a 0.3</v>
      </c>
      <c r="U21" s="70" t="str">
        <f>"de "&amp;U19&amp;" a "&amp;U20</f>
        <v>de 0.3 a 0.6</v>
      </c>
      <c r="V21" s="70" t="str">
        <f>"de "&amp;V19&amp;" a "&amp;V20</f>
        <v>de 0.6 a 0.9</v>
      </c>
      <c r="W21" s="70" t="str">
        <f>"de "&amp;W19&amp;" a "&amp;W20</f>
        <v>de 0.9 a 1</v>
      </c>
      <c r="X21" s="70" t="str">
        <f>"de "&amp;X19&amp;" a "&amp;X20</f>
        <v>de 1 a 2</v>
      </c>
      <c r="Y21" s="71"/>
      <c r="Z21" s="71" t="s">
        <v>246</v>
      </c>
      <c r="AA21" s="69" t="s">
        <v>245</v>
      </c>
      <c r="AB21" s="70" t="str">
        <f>"de "&amp;AB19&amp;" a "&amp;AB20</f>
        <v>de 0 a 0.2</v>
      </c>
      <c r="AC21" s="70" t="str">
        <f>"de "&amp;AC19&amp;" a "&amp;AC20</f>
        <v>de 0.2 a 0.4</v>
      </c>
      <c r="AD21" s="70" t="str">
        <f>"de "&amp;AD19&amp;" a "&amp;AD20</f>
        <v>de 0.4 a 0.6</v>
      </c>
      <c r="AE21" s="70" t="str">
        <f>"de "&amp;AE19&amp;" a "&amp;AE20</f>
        <v>de 0.6 a 0.8</v>
      </c>
      <c r="AF21" s="70" t="str">
        <f>"de "&amp;AF19&amp;" a "&amp;AF20</f>
        <v>de 0.8 a 1</v>
      </c>
      <c r="AG21" s="71"/>
      <c r="AH21" s="71"/>
      <c r="AI21" s="71"/>
    </row>
    <row r="22" spans="1:35" ht="150" customHeight="1">
      <c r="A22" s="3"/>
      <c r="B22" s="778" t="str">
        <f>+'Introducerea datelor'!B122</f>
        <v>Number and percentage of pregnant women reached with voluntary testing and counseling services and who know their results. // Numărul și procentul femeilor gravide acoperite de servicii de testare și consiliere și care-și cunosc rezultatul</v>
      </c>
      <c r="C22" s="778"/>
      <c r="D22" s="778"/>
      <c r="E22" s="146">
        <f>'Introducerea datelor'!K122</f>
        <v>60</v>
      </c>
      <c r="F22" s="146">
        <f>'Introducerea datelor'!K123</f>
        <v>56.8</v>
      </c>
      <c r="G22" s="791">
        <f t="shared" si="0"/>
        <v>0.94666666666666666</v>
      </c>
      <c r="H22" s="792"/>
      <c r="I22" s="792"/>
      <c r="J22" s="792"/>
      <c r="K22" s="793"/>
      <c r="L22" s="797" t="s">
        <v>372</v>
      </c>
      <c r="M22" s="797"/>
      <c r="N22" s="797"/>
      <c r="O22" s="797"/>
      <c r="P22" s="797"/>
      <c r="Q22" s="797"/>
      <c r="S22" s="69"/>
      <c r="T22" s="67" t="e">
        <f t="shared" ref="T22:W33" si="1">IF($K20&gt;T$19,IF($K20&lt;=T$20,$K20,NA()),NA())</f>
        <v>#N/A</v>
      </c>
      <c r="U22" s="67" t="e">
        <f t="shared" si="1"/>
        <v>#N/A</v>
      </c>
      <c r="V22" s="67" t="e">
        <f t="shared" si="1"/>
        <v>#N/A</v>
      </c>
      <c r="W22" s="67" t="e">
        <f t="shared" si="1"/>
        <v>#N/A</v>
      </c>
      <c r="X22" s="67" t="e">
        <f>IF($K20&gt;X$19,IF($K20&lt;=X$20,1,NA()),NA())</f>
        <v>#N/A</v>
      </c>
      <c r="Y22" s="71"/>
      <c r="Z22" s="199" t="e">
        <f>+'Detalii despre Grant'!#REF!</f>
        <v>#REF!</v>
      </c>
      <c r="AA22" s="67" t="e">
        <f>+IF(Z22="A1",1,IF(Z22="A2",0.8,IF(Z22="B1",0.6,IF(Z22="B2",0.4,0.2))))</f>
        <v>#REF!</v>
      </c>
      <c r="AB22" s="67" t="e">
        <f>IF($AA22&gt;AB$19,IF($AA22&lt;=AB$20,$AA22,NA()),NA())</f>
        <v>#REF!</v>
      </c>
      <c r="AC22" s="67" t="e">
        <f t="shared" ref="AC22:AF24" si="2">IF($AA22&gt;AC$19,IF($AA22&lt;=AC$20,$AA22,NA()),NA())</f>
        <v>#REF!</v>
      </c>
      <c r="AD22" s="67" t="e">
        <f t="shared" si="2"/>
        <v>#REF!</v>
      </c>
      <c r="AE22" s="67" t="e">
        <f t="shared" si="2"/>
        <v>#REF!</v>
      </c>
      <c r="AF22" s="67" t="e">
        <f t="shared" si="2"/>
        <v>#REF!</v>
      </c>
      <c r="AG22" s="71"/>
      <c r="AH22" s="71"/>
      <c r="AI22" s="71"/>
    </row>
    <row r="23" spans="1:35" ht="264.75" customHeight="1">
      <c r="A23" s="3"/>
      <c r="B23" s="779" t="str">
        <f>+'Introducerea datelor'!B124</f>
        <v>Number and percentage of injecting drug users (IDUs) reached with prevention programmes  // Numărul şi procentul utilizatorilor de droguri injectabile (UDI) cuprinşi în programele de prevenire</v>
      </c>
      <c r="C23" s="780"/>
      <c r="D23" s="781"/>
      <c r="E23" s="146">
        <f>'Introducerea datelor'!K124</f>
        <v>17925</v>
      </c>
      <c r="F23" s="146">
        <f>'Introducerea datelor'!K125</f>
        <v>14815</v>
      </c>
      <c r="G23" s="791">
        <f t="shared" si="0"/>
        <v>0.82649930264993021</v>
      </c>
      <c r="H23" s="792"/>
      <c r="I23" s="792"/>
      <c r="J23" s="792"/>
      <c r="K23" s="793"/>
      <c r="L23" s="797" t="s">
        <v>373</v>
      </c>
      <c r="M23" s="797"/>
      <c r="N23" s="797"/>
      <c r="O23" s="797"/>
      <c r="P23" s="797"/>
      <c r="Q23" s="797"/>
      <c r="S23" s="69"/>
      <c r="T23" s="67" t="e">
        <f t="shared" si="1"/>
        <v>#N/A</v>
      </c>
      <c r="U23" s="67" t="e">
        <f t="shared" si="1"/>
        <v>#N/A</v>
      </c>
      <c r="V23" s="67" t="e">
        <f t="shared" si="1"/>
        <v>#N/A</v>
      </c>
      <c r="W23" s="67" t="e">
        <f t="shared" si="1"/>
        <v>#N/A</v>
      </c>
      <c r="X23" s="67" t="e">
        <f>IF($K21&gt;X$19,IF($K21&lt;=X$20,1,1),NA())</f>
        <v>#N/A</v>
      </c>
      <c r="Y23" s="71"/>
      <c r="Z23" s="199" t="e">
        <f>+'Detalii despre Grant'!#REF!</f>
        <v>#REF!</v>
      </c>
      <c r="AA23" s="67" t="e">
        <f>+IF(Z23="A1",1,IF(Z23="A2",0.8,IF(Z23="B1",0.6,IF(Z23="B2",0.4,0.2))))</f>
        <v>#REF!</v>
      </c>
      <c r="AB23" s="67" t="e">
        <f>IF($AA23&gt;AB$19,IF($AA23&lt;=AB$20,$AA23,NA()),NA())</f>
        <v>#REF!</v>
      </c>
      <c r="AC23" s="67" t="e">
        <f t="shared" si="2"/>
        <v>#REF!</v>
      </c>
      <c r="AD23" s="67" t="e">
        <f t="shared" si="2"/>
        <v>#REF!</v>
      </c>
      <c r="AE23" s="67" t="e">
        <f t="shared" si="2"/>
        <v>#REF!</v>
      </c>
      <c r="AF23" s="67" t="e">
        <f t="shared" si="2"/>
        <v>#REF!</v>
      </c>
      <c r="AG23" s="71"/>
      <c r="AH23" s="71"/>
      <c r="AI23" s="71"/>
    </row>
    <row r="24" spans="1:35" ht="189.75" customHeight="1">
      <c r="A24" s="3"/>
      <c r="B24" s="778" t="str">
        <f>+'Introducerea datelor'!B126</f>
        <v>Number and percentage of commercial sex workers (CSWs) reached with outreach programmes // Numărul şi procentul lucratoarelor sexului comercial (LSC) cuprinse în  programele de prevenire în teren</v>
      </c>
      <c r="C24" s="778"/>
      <c r="D24" s="778"/>
      <c r="E24" s="146">
        <f>'Introducerea datelor'!K126</f>
        <v>3096</v>
      </c>
      <c r="F24" s="146">
        <f>'Introducerea datelor'!K127</f>
        <v>1465</v>
      </c>
      <c r="G24" s="791">
        <f t="shared" si="0"/>
        <v>0.47319121447028423</v>
      </c>
      <c r="H24" s="792"/>
      <c r="I24" s="792"/>
      <c r="J24" s="792"/>
      <c r="K24" s="793"/>
      <c r="L24" s="797" t="s">
        <v>374</v>
      </c>
      <c r="M24" s="797"/>
      <c r="N24" s="797"/>
      <c r="O24" s="797"/>
      <c r="P24" s="797"/>
      <c r="Q24" s="797"/>
      <c r="S24" s="69"/>
      <c r="T24" s="67" t="e">
        <f t="shared" si="1"/>
        <v>#N/A</v>
      </c>
      <c r="U24" s="67" t="e">
        <f t="shared" si="1"/>
        <v>#N/A</v>
      </c>
      <c r="V24" s="67" t="e">
        <f t="shared" si="1"/>
        <v>#N/A</v>
      </c>
      <c r="W24" s="67" t="e">
        <f t="shared" si="1"/>
        <v>#N/A</v>
      </c>
      <c r="X24" s="67" t="e">
        <f t="shared" ref="X24:X33" si="3">IF($K22&gt;X$19,IF($K22&lt;=X$20,1,NA()),NA())</f>
        <v>#N/A</v>
      </c>
      <c r="Y24" s="71"/>
      <c r="Z24" s="199" t="e">
        <f>+'Detalii despre Grant'!#REF!</f>
        <v>#REF!</v>
      </c>
      <c r="AA24" s="67" t="e">
        <f>+IF(Z24="A1",1,IF(Z24="A2",0.8,IF(Z24="B1",0.6,IF(Z24="B2",0.4,0.2))))</f>
        <v>#REF!</v>
      </c>
      <c r="AB24" s="67" t="e">
        <f>IF($AA24&gt;AB$19,IF($AA24&lt;=AB$20,$AA24,NA()),NA())</f>
        <v>#REF!</v>
      </c>
      <c r="AC24" s="67" t="e">
        <f t="shared" si="2"/>
        <v>#REF!</v>
      </c>
      <c r="AD24" s="67" t="e">
        <f t="shared" si="2"/>
        <v>#REF!</v>
      </c>
      <c r="AE24" s="67" t="e">
        <f t="shared" si="2"/>
        <v>#REF!</v>
      </c>
      <c r="AF24" s="67" t="e">
        <f t="shared" si="2"/>
        <v>#REF!</v>
      </c>
      <c r="AG24" s="71"/>
      <c r="AH24" s="71"/>
      <c r="AI24" s="71"/>
    </row>
    <row r="25" spans="1:35" ht="166.5" customHeight="1">
      <c r="A25" s="3"/>
      <c r="B25" s="778" t="str">
        <f>+'Introducerea datelor'!B128</f>
        <v>Number and percentage of lesbian, gay, bi-sexual and trans-sexual reached with outreach programmes // Numărul şi procentul lesbienelor, gay-lor, bisexualilor si trans-sexualilor cuprinşi în  programele de prevenire în teren</v>
      </c>
      <c r="C25" s="778"/>
      <c r="D25" s="778"/>
      <c r="E25" s="146">
        <f>'Introducerea datelor'!K128</f>
        <v>1250</v>
      </c>
      <c r="F25" s="146">
        <f>'Introducerea datelor'!K129</f>
        <v>1001</v>
      </c>
      <c r="G25" s="791">
        <f t="shared" si="0"/>
        <v>0.80079999999999996</v>
      </c>
      <c r="H25" s="792"/>
      <c r="I25" s="792"/>
      <c r="J25" s="792"/>
      <c r="K25" s="793"/>
      <c r="L25" s="797" t="s">
        <v>375</v>
      </c>
      <c r="M25" s="797"/>
      <c r="N25" s="797"/>
      <c r="O25" s="797"/>
      <c r="P25" s="797"/>
      <c r="Q25" s="797"/>
      <c r="S25" s="69"/>
      <c r="T25" s="67" t="e">
        <f t="shared" si="1"/>
        <v>#N/A</v>
      </c>
      <c r="U25" s="67" t="e">
        <f t="shared" si="1"/>
        <v>#N/A</v>
      </c>
      <c r="V25" s="67" t="e">
        <f t="shared" si="1"/>
        <v>#N/A</v>
      </c>
      <c r="W25" s="67" t="e">
        <f t="shared" si="1"/>
        <v>#N/A</v>
      </c>
      <c r="X25" s="67" t="e">
        <f t="shared" si="3"/>
        <v>#N/A</v>
      </c>
      <c r="Y25" s="71"/>
      <c r="Z25" s="71"/>
      <c r="AA25" s="71"/>
      <c r="AB25" s="71"/>
      <c r="AC25" s="71"/>
      <c r="AD25" s="71"/>
      <c r="AE25" s="71"/>
      <c r="AF25" s="71"/>
      <c r="AG25" s="71"/>
      <c r="AH25" s="71"/>
      <c r="AI25" s="71"/>
    </row>
    <row r="26" spans="1:35" ht="286.5" customHeight="1">
      <c r="A26" s="3"/>
      <c r="B26" s="778" t="str">
        <f>+'Introducerea datelor'!B130</f>
        <v xml:space="preserve">Number of drug users reached with drug substitution therapy  // Numărul utilizatorilor de droguri care beneficiază de tratament de substituţie  </v>
      </c>
      <c r="C26" s="778"/>
      <c r="D26" s="778"/>
      <c r="E26" s="146">
        <f>'Introducerea datelor'!K130</f>
        <v>572</v>
      </c>
      <c r="F26" s="146">
        <f>'Introducerea datelor'!K131</f>
        <v>650</v>
      </c>
      <c r="G26" s="791">
        <f t="shared" si="0"/>
        <v>1.1363636363636365</v>
      </c>
      <c r="H26" s="792"/>
      <c r="I26" s="792"/>
      <c r="J26" s="792"/>
      <c r="K26" s="793"/>
      <c r="L26" s="797" t="s">
        <v>376</v>
      </c>
      <c r="M26" s="797"/>
      <c r="N26" s="797"/>
      <c r="O26" s="797"/>
      <c r="P26" s="797"/>
      <c r="Q26" s="797"/>
      <c r="S26" s="69"/>
      <c r="T26" s="67" t="e">
        <f t="shared" si="1"/>
        <v>#N/A</v>
      </c>
      <c r="U26" s="67" t="e">
        <f t="shared" si="1"/>
        <v>#N/A</v>
      </c>
      <c r="V26" s="67" t="e">
        <f t="shared" si="1"/>
        <v>#N/A</v>
      </c>
      <c r="W26" s="67" t="e">
        <f t="shared" si="1"/>
        <v>#N/A</v>
      </c>
      <c r="X26" s="67" t="e">
        <f t="shared" si="3"/>
        <v>#N/A</v>
      </c>
      <c r="Y26" s="71"/>
      <c r="Z26" s="71"/>
      <c r="AA26" s="71"/>
      <c r="AB26" s="71"/>
      <c r="AC26" s="71"/>
      <c r="AD26" s="71"/>
      <c r="AE26" s="71"/>
      <c r="AF26" s="71"/>
      <c r="AG26" s="71"/>
      <c r="AH26" s="71"/>
      <c r="AI26" s="71"/>
    </row>
    <row r="27" spans="1:35" ht="178.5" customHeight="1">
      <c r="A27" s="3"/>
      <c r="B27" s="778" t="str">
        <f>+'Introducerea datelor'!B132</f>
        <v>Number of people with advanced HIV infection that have started antiretroviral combination therapy // Numărul pesoanelor cu infecţia HIV/SIDA avansată care au initiat tratament antiretroviral combinat</v>
      </c>
      <c r="C27" s="778"/>
      <c r="D27" s="778"/>
      <c r="E27" s="146">
        <f>'Introducerea datelor'!K132</f>
        <v>1814</v>
      </c>
      <c r="F27" s="146">
        <f>'Introducerea datelor'!K133</f>
        <v>2110</v>
      </c>
      <c r="G27" s="791">
        <f t="shared" si="0"/>
        <v>1.163175303197354</v>
      </c>
      <c r="H27" s="792"/>
      <c r="I27" s="792"/>
      <c r="J27" s="792"/>
      <c r="K27" s="793"/>
      <c r="L27" s="797" t="s">
        <v>369</v>
      </c>
      <c r="M27" s="797"/>
      <c r="N27" s="797"/>
      <c r="O27" s="797"/>
      <c r="P27" s="797"/>
      <c r="Q27" s="797"/>
      <c r="S27" s="69"/>
      <c r="T27" s="67" t="e">
        <f t="shared" si="1"/>
        <v>#N/A</v>
      </c>
      <c r="U27" s="67" t="e">
        <f t="shared" si="1"/>
        <v>#N/A</v>
      </c>
      <c r="V27" s="67" t="e">
        <f t="shared" si="1"/>
        <v>#N/A</v>
      </c>
      <c r="W27" s="67" t="e">
        <f t="shared" si="1"/>
        <v>#N/A</v>
      </c>
      <c r="X27" s="67" t="e">
        <f t="shared" si="3"/>
        <v>#N/A</v>
      </c>
      <c r="Y27" s="71"/>
      <c r="Z27" s="71"/>
      <c r="AA27" s="71"/>
      <c r="AB27" s="71"/>
      <c r="AC27" s="71"/>
      <c r="AD27" s="71"/>
      <c r="AE27" s="71"/>
      <c r="AF27" s="71"/>
      <c r="AG27" s="71"/>
      <c r="AH27" s="71"/>
      <c r="AI27" s="71"/>
    </row>
    <row r="28" spans="1:35" ht="116.25" customHeight="1">
      <c r="A28" s="3"/>
      <c r="B28" s="778" t="str">
        <f>+'Introducerea datelor'!B134</f>
        <v>Number and percentage of PLWHA screened for TB // Numărul şi procentul persoanelor care trăiesc cu HIV/SIDA testate pentru TB</v>
      </c>
      <c r="C28" s="778"/>
      <c r="D28" s="778"/>
      <c r="E28" s="146">
        <f>'Introducerea datelor'!K134</f>
        <v>80</v>
      </c>
      <c r="F28" s="146">
        <f>'Introducerea datelor'!K135</f>
        <v>43.9</v>
      </c>
      <c r="G28" s="791">
        <f t="shared" si="0"/>
        <v>0.54874999999999996</v>
      </c>
      <c r="H28" s="792"/>
      <c r="I28" s="792"/>
      <c r="J28" s="792"/>
      <c r="K28" s="793"/>
      <c r="L28" s="797" t="s">
        <v>377</v>
      </c>
      <c r="M28" s="797"/>
      <c r="N28" s="797"/>
      <c r="O28" s="797"/>
      <c r="P28" s="797"/>
      <c r="Q28" s="797"/>
      <c r="S28" s="69"/>
      <c r="T28" s="67" t="e">
        <f t="shared" si="1"/>
        <v>#N/A</v>
      </c>
      <c r="U28" s="67" t="e">
        <f t="shared" si="1"/>
        <v>#N/A</v>
      </c>
      <c r="V28" s="67" t="e">
        <f t="shared" si="1"/>
        <v>#N/A</v>
      </c>
      <c r="W28" s="67" t="e">
        <f t="shared" si="1"/>
        <v>#N/A</v>
      </c>
      <c r="X28" s="67" t="e">
        <f t="shared" si="3"/>
        <v>#N/A</v>
      </c>
      <c r="Y28" s="71"/>
      <c r="Z28" s="71"/>
      <c r="AA28" s="71"/>
      <c r="AB28" s="71"/>
      <c r="AC28" s="71"/>
      <c r="AD28" s="71"/>
      <c r="AE28" s="71"/>
      <c r="AF28" s="71"/>
      <c r="AG28" s="71"/>
      <c r="AH28" s="71"/>
      <c r="AI28" s="71"/>
    </row>
    <row r="29" spans="1:35" ht="409.5" customHeight="1">
      <c r="A29" s="3"/>
      <c r="B29" s="779" t="str">
        <f>+'Introducerea datelor'!B136</f>
        <v>Number of healthcare providers trained // Numărul prestatorilor de servicii medicale instruiţi</v>
      </c>
      <c r="C29" s="780"/>
      <c r="D29" s="781"/>
      <c r="E29" s="146">
        <f>'Introducerea datelor'!K136</f>
        <v>2198</v>
      </c>
      <c r="F29" s="146">
        <f>'Introducerea datelor'!K137</f>
        <v>2254</v>
      </c>
      <c r="G29" s="791">
        <f t="shared" si="0"/>
        <v>1.0254777070063694</v>
      </c>
      <c r="H29" s="792"/>
      <c r="I29" s="792"/>
      <c r="J29" s="792"/>
      <c r="K29" s="793"/>
      <c r="L29" s="797" t="s">
        <v>378</v>
      </c>
      <c r="M29" s="797"/>
      <c r="N29" s="797"/>
      <c r="O29" s="797"/>
      <c r="P29" s="797"/>
      <c r="Q29" s="797"/>
      <c r="S29" s="69"/>
      <c r="T29" s="67" t="e">
        <f t="shared" si="1"/>
        <v>#N/A</v>
      </c>
      <c r="U29" s="67" t="e">
        <f t="shared" si="1"/>
        <v>#N/A</v>
      </c>
      <c r="V29" s="67" t="e">
        <f t="shared" si="1"/>
        <v>#N/A</v>
      </c>
      <c r="W29" s="67" t="e">
        <f t="shared" si="1"/>
        <v>#N/A</v>
      </c>
      <c r="X29" s="67" t="e">
        <f t="shared" si="3"/>
        <v>#N/A</v>
      </c>
      <c r="Y29" s="71"/>
      <c r="Z29" s="71"/>
      <c r="AA29" s="71"/>
      <c r="AB29" s="71"/>
      <c r="AC29" s="71"/>
      <c r="AD29" s="71"/>
      <c r="AE29" s="71"/>
      <c r="AF29" s="71"/>
      <c r="AG29" s="71"/>
      <c r="AH29" s="71"/>
      <c r="AI29" s="71"/>
    </row>
    <row r="30" spans="1:35" ht="22.5" customHeight="1">
      <c r="A30" s="3"/>
      <c r="B30" s="803"/>
      <c r="C30" s="803"/>
      <c r="D30" s="803"/>
      <c r="E30" s="803"/>
      <c r="F30" s="802"/>
      <c r="G30" s="802"/>
      <c r="H30" s="802"/>
      <c r="I30" s="802"/>
      <c r="J30" s="802"/>
      <c r="K30" s="802"/>
      <c r="L30" s="798"/>
      <c r="M30" s="798"/>
      <c r="N30" s="798"/>
      <c r="O30" s="798"/>
      <c r="P30" s="798"/>
      <c r="S30" s="69"/>
      <c r="T30" s="67" t="e">
        <f t="shared" si="1"/>
        <v>#N/A</v>
      </c>
      <c r="U30" s="67" t="e">
        <f t="shared" si="1"/>
        <v>#N/A</v>
      </c>
      <c r="V30" s="67" t="e">
        <f t="shared" si="1"/>
        <v>#N/A</v>
      </c>
      <c r="W30" s="67" t="e">
        <f t="shared" si="1"/>
        <v>#N/A</v>
      </c>
      <c r="X30" s="67" t="e">
        <f t="shared" si="3"/>
        <v>#N/A</v>
      </c>
      <c r="Y30" s="71"/>
      <c r="Z30" s="71"/>
      <c r="AA30" s="71"/>
      <c r="AB30" s="71"/>
      <c r="AC30" s="71"/>
      <c r="AD30" s="71"/>
      <c r="AE30" s="71"/>
      <c r="AF30" s="71"/>
      <c r="AG30" s="71"/>
      <c r="AH30" s="71"/>
      <c r="AI30" s="71"/>
    </row>
    <row r="31" spans="1:35" ht="22.5" customHeight="1">
      <c r="A31" s="3"/>
      <c r="B31" s="800"/>
      <c r="C31" s="800"/>
      <c r="D31" s="800"/>
      <c r="E31" s="801"/>
      <c r="F31" s="794"/>
      <c r="G31" s="795"/>
      <c r="H31" s="795"/>
      <c r="I31" s="795"/>
      <c r="J31" s="795"/>
      <c r="K31" s="801"/>
      <c r="L31" s="794"/>
      <c r="M31" s="795"/>
      <c r="N31" s="795"/>
      <c r="O31" s="795"/>
      <c r="P31" s="795"/>
      <c r="S31" s="69"/>
      <c r="T31" s="67" t="e">
        <f t="shared" si="1"/>
        <v>#N/A</v>
      </c>
      <c r="U31" s="67" t="e">
        <f t="shared" si="1"/>
        <v>#N/A</v>
      </c>
      <c r="V31" s="67" t="e">
        <f t="shared" si="1"/>
        <v>#N/A</v>
      </c>
      <c r="W31" s="67" t="e">
        <f t="shared" si="1"/>
        <v>#N/A</v>
      </c>
      <c r="X31" s="67" t="e">
        <f t="shared" si="3"/>
        <v>#N/A</v>
      </c>
      <c r="Y31" s="71"/>
      <c r="Z31" s="71"/>
      <c r="AA31" s="71"/>
      <c r="AB31" s="71"/>
      <c r="AC31" s="71"/>
      <c r="AD31" s="71"/>
      <c r="AE31" s="71"/>
      <c r="AF31" s="71"/>
      <c r="AG31" s="71"/>
      <c r="AH31" s="71"/>
      <c r="AI31" s="71"/>
    </row>
    <row r="32" spans="1:35">
      <c r="A32" s="3"/>
      <c r="B32" s="229"/>
      <c r="C32" s="229"/>
      <c r="D32" s="229"/>
      <c r="E32" s="229"/>
      <c r="F32" s="229"/>
      <c r="G32" s="229"/>
      <c r="H32" s="230"/>
      <c r="I32" s="229"/>
      <c r="J32" s="229"/>
      <c r="K32" s="229"/>
      <c r="L32" s="229"/>
      <c r="M32" s="229"/>
      <c r="N32" s="229"/>
      <c r="O32" s="229"/>
      <c r="P32" s="229"/>
      <c r="S32" s="69"/>
      <c r="T32" s="67" t="e">
        <f t="shared" si="1"/>
        <v>#N/A</v>
      </c>
      <c r="U32" s="67" t="e">
        <f t="shared" si="1"/>
        <v>#N/A</v>
      </c>
      <c r="V32" s="67" t="e">
        <f t="shared" si="1"/>
        <v>#N/A</v>
      </c>
      <c r="W32" s="67" t="e">
        <f t="shared" si="1"/>
        <v>#N/A</v>
      </c>
      <c r="X32" s="67" t="e">
        <f t="shared" si="3"/>
        <v>#N/A</v>
      </c>
      <c r="Y32" s="71"/>
      <c r="Z32" s="71"/>
      <c r="AA32" s="71"/>
      <c r="AB32" s="71"/>
      <c r="AC32" s="71"/>
      <c r="AD32" s="71"/>
      <c r="AE32" s="71"/>
      <c r="AF32" s="71"/>
      <c r="AG32" s="71"/>
      <c r="AH32" s="71"/>
      <c r="AI32" s="71"/>
    </row>
    <row r="33" spans="1:35">
      <c r="A33" s="3"/>
      <c r="B33" s="799"/>
      <c r="C33" s="799"/>
      <c r="D33" s="799"/>
      <c r="E33" s="799"/>
      <c r="F33" s="799"/>
      <c r="G33" s="799"/>
      <c r="H33" s="799"/>
      <c r="I33" s="799"/>
      <c r="J33" s="799"/>
      <c r="K33" s="799"/>
      <c r="L33" s="229"/>
      <c r="M33" s="229"/>
      <c r="N33" s="229"/>
      <c r="O33" s="229"/>
      <c r="P33" s="229"/>
      <c r="S33" s="69"/>
      <c r="T33" s="67" t="e">
        <f t="shared" si="1"/>
        <v>#N/A</v>
      </c>
      <c r="U33" s="67" t="e">
        <f t="shared" si="1"/>
        <v>#N/A</v>
      </c>
      <c r="V33" s="67" t="e">
        <f t="shared" si="1"/>
        <v>#N/A</v>
      </c>
      <c r="W33" s="67" t="e">
        <f t="shared" si="1"/>
        <v>#N/A</v>
      </c>
      <c r="X33" s="67" t="e">
        <f t="shared" si="3"/>
        <v>#N/A</v>
      </c>
      <c r="Y33" s="71"/>
      <c r="Z33" s="71"/>
      <c r="AA33" s="71"/>
      <c r="AB33" s="71"/>
      <c r="AC33" s="71"/>
      <c r="AD33" s="71"/>
      <c r="AE33" s="71"/>
      <c r="AF33" s="71"/>
      <c r="AG33" s="71"/>
      <c r="AH33" s="71"/>
      <c r="AI33" s="71"/>
    </row>
    <row r="34" spans="1:35">
      <c r="A34" s="3"/>
      <c r="B34" s="799"/>
      <c r="C34" s="799"/>
      <c r="D34" s="799"/>
      <c r="E34" s="799"/>
      <c r="F34" s="799"/>
      <c r="G34" s="799"/>
      <c r="H34" s="799"/>
      <c r="I34" s="799"/>
      <c r="J34" s="799"/>
      <c r="K34" s="799"/>
      <c r="L34" s="229"/>
      <c r="M34" s="229"/>
      <c r="N34" s="229"/>
      <c r="O34" s="229"/>
      <c r="P34" s="229"/>
      <c r="S34" s="71"/>
      <c r="T34" s="71"/>
      <c r="U34" s="71"/>
      <c r="V34" s="71"/>
      <c r="W34" s="71"/>
      <c r="X34" s="71"/>
      <c r="Y34" s="71"/>
      <c r="Z34" s="71"/>
      <c r="AA34" s="71"/>
      <c r="AB34" s="71"/>
      <c r="AC34" s="71"/>
      <c r="AD34" s="71"/>
      <c r="AE34" s="71"/>
      <c r="AF34" s="71"/>
      <c r="AG34" s="71"/>
      <c r="AH34" s="71"/>
      <c r="AI34" s="71"/>
    </row>
    <row r="35" spans="1:35">
      <c r="A35" s="3"/>
      <c r="B35" s="3"/>
      <c r="C35" s="3"/>
      <c r="D35" s="3"/>
      <c r="E35" s="3"/>
      <c r="F35" s="3"/>
      <c r="G35" s="3"/>
      <c r="H35" s="3"/>
      <c r="I35" s="100"/>
      <c r="J35" s="100"/>
      <c r="K35" s="100"/>
      <c r="L35" s="3"/>
      <c r="M35" s="3"/>
      <c r="N35" s="3"/>
      <c r="O35" s="3"/>
      <c r="P35" s="3"/>
      <c r="S35" s="71"/>
      <c r="T35" s="71"/>
      <c r="U35" s="71"/>
      <c r="V35" s="71"/>
      <c r="W35" s="71"/>
      <c r="X35" s="71"/>
      <c r="Y35" s="71"/>
      <c r="Z35" s="71"/>
      <c r="AA35" s="71"/>
      <c r="AB35" s="71"/>
      <c r="AC35" s="71"/>
      <c r="AD35" s="71"/>
      <c r="AE35" s="71"/>
      <c r="AF35" s="71"/>
      <c r="AG35" s="71"/>
      <c r="AH35" s="71"/>
      <c r="AI35" s="71"/>
    </row>
    <row r="36" spans="1:35">
      <c r="A36" s="3"/>
      <c r="B36" s="3"/>
      <c r="C36" s="3"/>
      <c r="D36" s="3"/>
      <c r="E36" s="3"/>
      <c r="F36" s="3"/>
      <c r="G36" s="3"/>
      <c r="H36" s="3"/>
      <c r="I36" s="147"/>
      <c r="J36" s="148"/>
      <c r="K36" s="148"/>
      <c r="L36" s="3"/>
      <c r="M36" s="3"/>
      <c r="N36" s="3"/>
      <c r="O36" s="3"/>
      <c r="P36" s="3"/>
      <c r="S36" s="71"/>
      <c r="T36" s="71"/>
      <c r="U36" s="71"/>
      <c r="V36" s="71"/>
      <c r="W36" s="71"/>
      <c r="X36" s="71"/>
      <c r="Y36" s="71"/>
      <c r="Z36" s="71"/>
      <c r="AA36" s="71"/>
      <c r="AB36" s="71"/>
      <c r="AC36" s="71"/>
      <c r="AD36" s="71"/>
      <c r="AE36" s="71"/>
      <c r="AF36" s="71"/>
      <c r="AG36" s="71"/>
      <c r="AH36" s="71"/>
      <c r="AI36" s="71"/>
    </row>
    <row r="37" spans="1:35">
      <c r="A37" s="3"/>
      <c r="B37" s="3"/>
      <c r="C37" s="3"/>
      <c r="D37" s="3"/>
      <c r="E37" s="3"/>
      <c r="F37" s="3"/>
      <c r="G37" s="3"/>
      <c r="H37" s="3"/>
      <c r="I37" s="149"/>
      <c r="J37" s="150"/>
      <c r="K37" s="102"/>
      <c r="L37" s="3"/>
      <c r="M37" s="3"/>
      <c r="N37" s="3"/>
      <c r="O37" s="3"/>
      <c r="P37" s="3"/>
      <c r="S37" s="71"/>
      <c r="T37" s="71"/>
      <c r="U37" s="71"/>
      <c r="V37" s="71"/>
      <c r="W37" s="71"/>
      <c r="X37" s="71"/>
      <c r="Y37" s="71"/>
      <c r="Z37" s="71"/>
      <c r="AA37" s="71"/>
      <c r="AB37" s="71"/>
      <c r="AC37" s="71"/>
      <c r="AD37" s="71"/>
      <c r="AE37" s="71"/>
      <c r="AF37" s="71"/>
      <c r="AG37" s="71"/>
      <c r="AH37" s="71"/>
      <c r="AI37" s="71"/>
    </row>
    <row r="38" spans="1:35">
      <c r="A38" s="3"/>
      <c r="B38" s="3"/>
      <c r="C38" s="3"/>
      <c r="D38" s="3"/>
      <c r="E38" s="3"/>
      <c r="F38" s="3"/>
      <c r="G38" s="3"/>
      <c r="H38" s="3"/>
      <c r="I38" s="151"/>
      <c r="J38" s="150"/>
      <c r="K38" s="102"/>
      <c r="L38" s="3"/>
      <c r="M38" s="3"/>
      <c r="N38" s="3"/>
      <c r="O38" s="3"/>
      <c r="P38" s="3"/>
      <c r="S38" s="71"/>
      <c r="T38" s="71"/>
      <c r="U38" s="71"/>
      <c r="V38" s="71"/>
      <c r="W38" s="71"/>
      <c r="X38" s="71"/>
      <c r="Y38" s="71"/>
      <c r="Z38" s="71"/>
      <c r="AA38" s="71"/>
      <c r="AB38" s="71"/>
      <c r="AC38" s="71"/>
      <c r="AD38" s="71"/>
      <c r="AE38" s="71"/>
      <c r="AF38" s="71"/>
      <c r="AG38" s="71"/>
      <c r="AH38" s="71"/>
      <c r="AI38" s="71"/>
    </row>
    <row r="39" spans="1:35">
      <c r="A39" s="3"/>
      <c r="B39" s="3"/>
      <c r="C39" s="3"/>
      <c r="D39" s="3"/>
      <c r="E39" s="3"/>
      <c r="F39" s="3"/>
      <c r="G39" s="3"/>
      <c r="H39" s="3"/>
      <c r="I39" s="149"/>
      <c r="J39" s="150"/>
      <c r="K39" s="102"/>
      <c r="L39" s="3"/>
      <c r="M39" s="3"/>
      <c r="N39" s="3"/>
      <c r="O39" s="3"/>
      <c r="P39" s="3"/>
      <c r="S39" s="71"/>
      <c r="T39" s="71"/>
      <c r="U39" s="71"/>
      <c r="V39" s="71"/>
      <c r="W39" s="71"/>
      <c r="X39" s="71"/>
      <c r="Y39" s="71"/>
      <c r="Z39" s="71"/>
      <c r="AA39" s="71"/>
      <c r="AB39" s="71"/>
      <c r="AC39" s="71"/>
      <c r="AD39" s="71"/>
      <c r="AE39" s="71"/>
      <c r="AF39" s="71"/>
      <c r="AG39" s="71"/>
      <c r="AH39" s="71"/>
      <c r="AI39" s="71"/>
    </row>
    <row r="40" spans="1:35">
      <c r="A40" s="3"/>
      <c r="B40" s="3"/>
      <c r="C40" s="3"/>
      <c r="D40" s="3"/>
      <c r="E40" s="3"/>
      <c r="F40" s="3"/>
      <c r="G40" s="3"/>
      <c r="H40" s="3"/>
      <c r="I40" s="3"/>
      <c r="J40" s="3"/>
      <c r="K40" s="3"/>
      <c r="L40" s="3"/>
      <c r="M40" s="3"/>
      <c r="N40" s="3"/>
      <c r="O40" s="3"/>
      <c r="P40" s="3"/>
      <c r="S40" s="71"/>
      <c r="T40" s="71"/>
      <c r="U40" s="71"/>
      <c r="V40" s="71"/>
      <c r="W40" s="71"/>
      <c r="X40" s="71"/>
      <c r="Y40" s="71"/>
      <c r="Z40" s="71"/>
      <c r="AA40" s="71"/>
      <c r="AB40" s="71"/>
      <c r="AC40" s="71"/>
      <c r="AD40" s="71"/>
      <c r="AE40" s="71"/>
      <c r="AF40" s="71"/>
      <c r="AG40" s="71"/>
      <c r="AH40" s="71"/>
      <c r="AI40" s="71"/>
    </row>
    <row r="41" spans="1:35">
      <c r="A41" s="3"/>
      <c r="B41" s="3"/>
      <c r="C41" s="3"/>
      <c r="D41" s="3"/>
      <c r="E41" s="3"/>
      <c r="F41" s="3"/>
      <c r="G41" s="3"/>
      <c r="H41" s="3"/>
      <c r="I41" s="3"/>
      <c r="J41" s="3"/>
      <c r="K41" s="3"/>
      <c r="L41" s="3"/>
      <c r="M41" s="3"/>
      <c r="N41" s="3"/>
      <c r="O41" s="3"/>
      <c r="P41" s="3"/>
      <c r="S41" s="71"/>
      <c r="T41" s="71"/>
      <c r="U41" s="71"/>
      <c r="V41" s="71"/>
      <c r="W41" s="71"/>
      <c r="X41" s="71"/>
      <c r="Y41" s="71"/>
      <c r="Z41" s="71"/>
      <c r="AA41" s="71"/>
      <c r="AB41" s="71"/>
      <c r="AC41" s="71"/>
      <c r="AD41" s="71"/>
      <c r="AE41" s="71"/>
      <c r="AF41" s="71"/>
      <c r="AG41" s="71"/>
      <c r="AH41" s="71"/>
      <c r="AI41" s="71"/>
    </row>
    <row r="42" spans="1:35">
      <c r="A42" s="3"/>
      <c r="B42" s="3"/>
      <c r="C42" s="3"/>
      <c r="D42" s="3"/>
      <c r="E42" s="3"/>
      <c r="F42" s="3"/>
      <c r="G42" s="3"/>
      <c r="H42" s="3"/>
      <c r="I42" s="3"/>
      <c r="J42" s="3"/>
      <c r="K42" s="3"/>
      <c r="L42" s="3"/>
      <c r="M42" s="3"/>
      <c r="N42" s="3"/>
      <c r="O42" s="3"/>
      <c r="P42" s="3"/>
      <c r="S42" s="64"/>
      <c r="T42" s="64"/>
      <c r="U42" s="64"/>
      <c r="V42" s="64"/>
      <c r="W42" s="64"/>
      <c r="X42" s="64"/>
      <c r="Y42" s="64"/>
      <c r="Z42" s="64"/>
      <c r="AA42" s="64"/>
      <c r="AB42" s="64"/>
    </row>
    <row r="43" spans="1:35">
      <c r="S43" s="64"/>
      <c r="T43" s="64"/>
      <c r="U43" s="64"/>
      <c r="V43" s="64"/>
      <c r="W43" s="64"/>
      <c r="X43" s="64"/>
      <c r="Y43" s="64"/>
      <c r="Z43" s="64"/>
      <c r="AA43" s="64"/>
      <c r="AB43" s="64"/>
    </row>
    <row r="44" spans="1:35">
      <c r="S44" s="64"/>
      <c r="T44" s="64"/>
      <c r="U44" s="64"/>
      <c r="V44" s="64"/>
      <c r="W44" s="64"/>
      <c r="X44" s="64"/>
      <c r="Y44" s="64"/>
      <c r="Z44" s="64"/>
      <c r="AA44" s="64"/>
      <c r="AB44" s="64"/>
    </row>
    <row r="45" spans="1:35">
      <c r="S45" s="64"/>
      <c r="T45" s="64"/>
      <c r="U45" s="64"/>
      <c r="V45" s="64"/>
      <c r="W45" s="64"/>
      <c r="X45" s="64"/>
      <c r="Y45" s="64"/>
      <c r="Z45" s="64"/>
      <c r="AA45" s="64"/>
      <c r="AB45" s="64"/>
    </row>
    <row r="46" spans="1:35">
      <c r="S46" s="64"/>
      <c r="T46" s="64"/>
      <c r="U46" s="64"/>
      <c r="V46" s="64"/>
      <c r="W46" s="64"/>
      <c r="X46" s="64"/>
      <c r="Y46" s="64"/>
      <c r="Z46" s="64"/>
      <c r="AA46" s="64"/>
      <c r="AB46" s="64"/>
    </row>
  </sheetData>
  <mergeCells count="58">
    <mergeCell ref="B2:Q2"/>
    <mergeCell ref="O3:P3"/>
    <mergeCell ref="D5:N5"/>
    <mergeCell ref="L8:Q8"/>
    <mergeCell ref="F6:K6"/>
    <mergeCell ref="E3:K3"/>
    <mergeCell ref="C4:D4"/>
    <mergeCell ref="L19:Q19"/>
    <mergeCell ref="L25:Q25"/>
    <mergeCell ref="L26:Q26"/>
    <mergeCell ref="L27:Q27"/>
    <mergeCell ref="G20:K20"/>
    <mergeCell ref="G21:K21"/>
    <mergeCell ref="G22:K22"/>
    <mergeCell ref="B33:D34"/>
    <mergeCell ref="E33:G34"/>
    <mergeCell ref="H33:K34"/>
    <mergeCell ref="B23:D23"/>
    <mergeCell ref="B24:D24"/>
    <mergeCell ref="B25:D25"/>
    <mergeCell ref="B26:D26"/>
    <mergeCell ref="G23:K23"/>
    <mergeCell ref="G24:K24"/>
    <mergeCell ref="G25:K25"/>
    <mergeCell ref="B31:E31"/>
    <mergeCell ref="F31:K31"/>
    <mergeCell ref="G28:K28"/>
    <mergeCell ref="G29:K29"/>
    <mergeCell ref="F30:K30"/>
    <mergeCell ref="B30:E30"/>
    <mergeCell ref="L31:P31"/>
    <mergeCell ref="L20:Q20"/>
    <mergeCell ref="L21:Q21"/>
    <mergeCell ref="L22:Q22"/>
    <mergeCell ref="L28:Q28"/>
    <mergeCell ref="L30:P30"/>
    <mergeCell ref="L23:Q23"/>
    <mergeCell ref="L24:Q24"/>
    <mergeCell ref="L29:Q29"/>
    <mergeCell ref="B27:D27"/>
    <mergeCell ref="B28:D28"/>
    <mergeCell ref="B29:D29"/>
    <mergeCell ref="C9:E9"/>
    <mergeCell ref="G9:K9"/>
    <mergeCell ref="B22:D22"/>
    <mergeCell ref="G19:H19"/>
    <mergeCell ref="I19:J19"/>
    <mergeCell ref="E18:K18"/>
    <mergeCell ref="B19:D19"/>
    <mergeCell ref="B20:D20"/>
    <mergeCell ref="B21:D21"/>
    <mergeCell ref="G26:K26"/>
    <mergeCell ref="G27:K27"/>
    <mergeCell ref="M9:Q9"/>
    <mergeCell ref="C3:D3"/>
    <mergeCell ref="E4:L4"/>
    <mergeCell ref="B8:E8"/>
    <mergeCell ref="F8:K8"/>
  </mergeCells>
  <phoneticPr fontId="30" type="noConversion"/>
  <conditionalFormatting sqref="C4:D4">
    <cfRule type="cellIs" dxfId="11" priority="50" stopIfTrue="1" operator="equal">
      <formula>"C"</formula>
    </cfRule>
    <cfRule type="cellIs" dxfId="10" priority="51" stopIfTrue="1" operator="equal">
      <formula>"B2"</formula>
    </cfRule>
    <cfRule type="cellIs" dxfId="9" priority="52" stopIfTrue="1" operator="equal">
      <formula>"B1"</formula>
    </cfRule>
  </conditionalFormatting>
  <conditionalFormatting sqref="G20:G29">
    <cfRule type="cellIs" dxfId="8" priority="56" stopIfTrue="1" operator="between">
      <formula>0</formula>
      <formula>0.599</formula>
    </cfRule>
    <cfRule type="cellIs" dxfId="7" priority="57" stopIfTrue="1" operator="between">
      <formula>0.6</formula>
      <formula>0.899</formula>
    </cfRule>
    <cfRule type="cellIs" dxfId="6" priority="58" stopIfTrue="1" operator="greaterThanOrEqual">
      <formula>0.9</formula>
    </cfRule>
  </conditionalFormatting>
  <pageMargins left="0.70866141732283472" right="0.70866141732283472" top="0.74803149606299213" bottom="0.74803149606299213" header="0.31496062992125984" footer="0.31496062992125984"/>
  <pageSetup paperSize="9" scale="87" orientation="landscape" r:id="rId1"/>
  <headerFooter alignWithMargins="0">
    <oddFooter>&amp;L&amp;F&amp;C&amp;A&amp;RV1.0          &amp;D</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27"/>
  </sheetPr>
  <dimension ref="A1:O42"/>
  <sheetViews>
    <sheetView showGridLines="0" topLeftCell="A4" zoomScale="90" zoomScaleNormal="90" workbookViewId="0">
      <selection activeCell="S12" sqref="S12"/>
    </sheetView>
  </sheetViews>
  <sheetFormatPr defaultRowHeight="11.25"/>
  <cols>
    <col min="1" max="1" width="1.140625" style="31" customWidth="1"/>
    <col min="2" max="2" width="19.28515625" style="31" customWidth="1"/>
    <col min="3" max="3" width="1.140625" style="31" customWidth="1"/>
    <col min="4" max="4" width="17.140625" style="31" customWidth="1"/>
    <col min="5" max="5" width="17.5703125" style="31" customWidth="1"/>
    <col min="6" max="6" width="9.7109375" style="31" customWidth="1"/>
    <col min="7" max="7" width="13" style="31" customWidth="1"/>
    <col min="8" max="8" width="4.28515625" style="31" customWidth="1"/>
    <col min="9" max="9" width="15.85546875" style="31" customWidth="1"/>
    <col min="10" max="10" width="3.5703125" style="31" customWidth="1"/>
    <col min="11" max="11" width="7.5703125" style="32" customWidth="1"/>
    <col min="12" max="12" width="14.28515625" style="31" customWidth="1"/>
    <col min="13" max="13" width="12" style="31" customWidth="1"/>
    <col min="14" max="14" width="5.42578125" style="31" customWidth="1"/>
    <col min="15" max="15" width="2.5703125" style="31" customWidth="1"/>
    <col min="16" max="16384" width="9.140625" style="31"/>
  </cols>
  <sheetData>
    <row r="1" spans="1:15" ht="38.25" customHeight="1">
      <c r="A1" s="153"/>
      <c r="B1" s="153"/>
      <c r="C1" s="153"/>
      <c r="D1" s="153"/>
      <c r="E1" s="153"/>
      <c r="F1" s="153"/>
      <c r="G1" s="153"/>
      <c r="H1" s="153"/>
      <c r="I1" s="153"/>
      <c r="J1" s="153"/>
      <c r="K1" s="154"/>
      <c r="L1" s="153"/>
      <c r="M1" s="153"/>
      <c r="N1" s="153"/>
    </row>
    <row r="2" spans="1:15" customFormat="1" ht="27.75" customHeight="1">
      <c r="A2" s="3"/>
      <c r="B2" s="807" t="str">
        <f>+"Dashboard:  "&amp;"  "&amp;IF(+'Introducerea datelor'!C4="Please Select","",'Introducerea datelor'!C4&amp;" - ")&amp;IF('Introducerea datelor'!G6="Please Select","",'Introducerea datelor'!G6)</f>
        <v>Dashboard:    Moldova - HIV / AIDS</v>
      </c>
      <c r="C2" s="807"/>
      <c r="D2" s="807"/>
      <c r="E2" s="807"/>
      <c r="F2" s="807"/>
      <c r="G2" s="807"/>
      <c r="H2" s="807"/>
      <c r="I2" s="807"/>
      <c r="J2" s="807"/>
      <c r="K2" s="807"/>
      <c r="L2" s="807"/>
      <c r="M2" s="807"/>
      <c r="N2" s="807"/>
      <c r="O2" s="73"/>
    </row>
    <row r="3" spans="1:15" customFormat="1" ht="18.75">
      <c r="A3" s="3"/>
      <c r="B3" s="134" t="str">
        <f>+IF('Introducerea datelor'!G8="Please Select","",'Introducerea datelor'!G8)</f>
        <v/>
      </c>
      <c r="C3" s="739" t="str">
        <f>+IF('Introducerea datelor'!I8="Please Select","",'Introducerea datelor'!I8)</f>
        <v>Faza 1</v>
      </c>
      <c r="D3" s="739"/>
      <c r="E3" s="810"/>
      <c r="F3" s="810"/>
      <c r="G3" s="810"/>
      <c r="H3" s="810"/>
      <c r="I3" s="810"/>
      <c r="J3" s="810"/>
      <c r="K3" s="810"/>
      <c r="L3" s="134" t="str">
        <f>+'Introducerea datelor'!B16</f>
        <v>Perioada de Raportare:</v>
      </c>
      <c r="M3" s="201" t="str">
        <f>+'Introducerea datelor'!C16</f>
        <v>P4</v>
      </c>
      <c r="N3" s="201"/>
      <c r="O3" s="31"/>
    </row>
    <row r="4" spans="1:15" customFormat="1" ht="15">
      <c r="A4" s="3"/>
      <c r="B4" s="134" t="str">
        <f>+'Introducerea datelor'!B12</f>
        <v>Ultimul Rating:</v>
      </c>
      <c r="C4" s="811" t="str">
        <f>+IF('Introducerea datelor'!C12="Please Select","",'Introducerea datelor'!C12)</f>
        <v>B1</v>
      </c>
      <c r="D4" s="811"/>
      <c r="E4" s="738" t="str">
        <f>+'Introducerea datelor'!C8</f>
        <v>PI "CIMU HSRP"</v>
      </c>
      <c r="F4" s="738"/>
      <c r="G4" s="738"/>
      <c r="H4" s="738"/>
      <c r="I4" s="738"/>
      <c r="J4" s="738"/>
      <c r="K4" s="738"/>
      <c r="L4" s="134" t="str">
        <f>+'Introducerea datelor'!D16</f>
        <v>De la:</v>
      </c>
      <c r="M4" s="202">
        <f>+IF(ISBLANK('Introducerea datelor'!E16),"",'Introducerea datelor'!E16)</f>
        <v>40725</v>
      </c>
      <c r="N4" s="202"/>
      <c r="O4" s="31"/>
    </row>
    <row r="5" spans="1:15" customFormat="1" ht="18.75" customHeight="1">
      <c r="A5" s="3"/>
      <c r="B5" s="134"/>
      <c r="C5" s="134"/>
      <c r="D5" s="135"/>
      <c r="E5" s="738" t="str">
        <f>+'Introducerea datelor'!G4</f>
        <v>Scaling up Access to Prevention, Treatment and Care under the National Program for Prevention and Control of HIV/AIDS/STIs 2006-2010 and reducing morbidity, mortality and HIV-related impact on people living with HIV/AIDS, 2010-2014</v>
      </c>
      <c r="F5" s="738"/>
      <c r="G5" s="738"/>
      <c r="H5" s="738"/>
      <c r="I5" s="738"/>
      <c r="J5" s="738"/>
      <c r="K5" s="738"/>
      <c r="L5" s="134" t="str">
        <f>+'Introducerea datelor'!F16</f>
        <v>Pînă la:</v>
      </c>
      <c r="M5" s="202">
        <f>+IF(ISBLANK('Introducerea datelor'!G16),"",'Introducerea datelor'!G16)</f>
        <v>40908</v>
      </c>
      <c r="N5" s="202"/>
    </row>
    <row r="6" spans="1:15" customFormat="1" ht="22.5" customHeight="1">
      <c r="A6" s="3"/>
      <c r="B6" s="139"/>
      <c r="C6" s="140"/>
      <c r="D6" s="141"/>
      <c r="E6" s="850" t="s">
        <v>283</v>
      </c>
      <c r="F6" s="850"/>
      <c r="G6" s="850"/>
      <c r="H6" s="850"/>
      <c r="I6" s="850"/>
      <c r="J6" s="850"/>
      <c r="K6" s="850"/>
      <c r="L6" s="2"/>
      <c r="M6" s="2"/>
      <c r="N6" s="2"/>
    </row>
    <row r="7" spans="1:15" s="33" customFormat="1" ht="4.5" customHeight="1">
      <c r="A7" s="155"/>
      <c r="B7" s="156"/>
      <c r="C7" s="156"/>
      <c r="D7" s="156"/>
      <c r="E7" s="156"/>
      <c r="F7" s="156"/>
      <c r="G7" s="156"/>
      <c r="H7" s="156"/>
      <c r="I7" s="156"/>
      <c r="J7" s="156"/>
      <c r="K7" s="156"/>
      <c r="L7" s="157"/>
      <c r="M7" s="157"/>
      <c r="N7" s="158"/>
    </row>
    <row r="8" spans="1:15" s="33" customFormat="1" ht="21" customHeight="1" thickBot="1">
      <c r="A8" s="155"/>
      <c r="B8" s="846" t="s">
        <v>84</v>
      </c>
      <c r="C8" s="846"/>
      <c r="D8" s="846"/>
      <c r="E8" s="846"/>
      <c r="F8" s="846"/>
      <c r="G8" s="846"/>
      <c r="H8" s="846"/>
      <c r="I8" s="846"/>
      <c r="J8" s="846"/>
      <c r="K8" s="846"/>
      <c r="L8" s="846"/>
      <c r="M8" s="846"/>
      <c r="N8" s="846"/>
    </row>
    <row r="9" spans="1:15" s="33" customFormat="1" ht="3.75" customHeight="1" thickBot="1">
      <c r="A9" s="155"/>
      <c r="B9" s="156"/>
      <c r="C9" s="156"/>
      <c r="D9" s="156"/>
      <c r="E9" s="156"/>
      <c r="F9" s="156"/>
      <c r="G9" s="156"/>
      <c r="H9" s="156"/>
      <c r="I9" s="156"/>
      <c r="J9" s="156"/>
      <c r="K9" s="156"/>
      <c r="L9" s="157"/>
      <c r="M9" s="157"/>
      <c r="N9" s="158"/>
    </row>
    <row r="10" spans="1:15" s="34" customFormat="1" ht="25.5" customHeight="1" thickBot="1">
      <c r="A10" s="159"/>
      <c r="B10" s="847" t="s">
        <v>79</v>
      </c>
      <c r="C10" s="863"/>
      <c r="D10" s="854" t="s">
        <v>83</v>
      </c>
      <c r="E10" s="855"/>
      <c r="F10" s="855"/>
      <c r="G10" s="856"/>
      <c r="H10" s="162"/>
      <c r="I10" s="854" t="s">
        <v>283</v>
      </c>
      <c r="J10" s="855"/>
      <c r="K10" s="855"/>
      <c r="L10" s="855"/>
      <c r="M10" s="855"/>
      <c r="N10" s="856"/>
    </row>
    <row r="11" spans="1:15" s="34" customFormat="1" ht="28.5" customHeight="1">
      <c r="A11" s="159"/>
      <c r="B11" s="432" t="s">
        <v>87</v>
      </c>
      <c r="C11" s="179"/>
      <c r="D11" s="833" t="str">
        <f>IF(ISBLANK(Financiar!C9),"",(Financiar!C9))</f>
        <v xml:space="preserve">conform planului si cererii de debursare </v>
      </c>
      <c r="E11" s="833"/>
      <c r="F11" s="833"/>
      <c r="G11" s="849"/>
      <c r="H11" s="185"/>
      <c r="I11" s="851"/>
      <c r="J11" s="852"/>
      <c r="K11" s="852"/>
      <c r="L11" s="852"/>
      <c r="M11" s="852"/>
      <c r="N11" s="853"/>
    </row>
    <row r="12" spans="1:15" s="34" customFormat="1" ht="27.75" customHeight="1">
      <c r="A12" s="159"/>
      <c r="B12" s="433" t="s">
        <v>88</v>
      </c>
      <c r="C12" s="180"/>
      <c r="D12" s="833" t="str">
        <f>IF(ISBLANK(Financiar!C23),"",(Financiar!C23))</f>
        <v xml:space="preserve">Variații semnificative pentru perioada grantului: aprilie 2010 - decembrie 2011 după cum urmeaza: obiectivul 1 - economii obtinute in valoare de 280 mii (testare si tratament PMTCT - 125 mii), procurare condoame si metadona - in jur de 90 mii si in jur de 60 mii - testare si tratament IST; obiectivul 2 - obtinute economii de aprox. 1 milion 500 mii din contul medicamentelor ARV (in jur de 940 mii) și testare incarcatura virala - 470 mii, IO - 60 mii, cheltuieli de transport pacienti HIV - 60 mii, pentru obiectivul 3, obtinute conomii de aprox. 100 mii din contul act. societatii civile - Forum organizat din resursele celuilalt RP, cit si activitati de diseminare a datelor. Economii au fost obtinute de asemenea la obiectivul 4 de peste 100 mii din contul costul de mentinere a echipelor mobile ARV si reparatii pentru departamentul SIDA </v>
      </c>
      <c r="E12" s="833"/>
      <c r="F12" s="833"/>
      <c r="G12" s="849"/>
      <c r="H12" s="185"/>
      <c r="I12" s="864"/>
      <c r="J12" s="865"/>
      <c r="K12" s="865"/>
      <c r="L12" s="865"/>
      <c r="M12" s="865"/>
      <c r="N12" s="866"/>
    </row>
    <row r="13" spans="1:15" s="34" customFormat="1" ht="26.25" customHeight="1">
      <c r="A13" s="159"/>
      <c r="B13" s="433" t="s">
        <v>89</v>
      </c>
      <c r="C13" s="180"/>
      <c r="D13" s="833" t="str">
        <f>IF(ISBLANK(Financiar!I9),"",(Financiar!I9))</f>
        <v xml:space="preserve">conform cererii de debursare din partea RP </v>
      </c>
      <c r="E13" s="833"/>
      <c r="F13" s="833"/>
      <c r="G13" s="849"/>
      <c r="H13" s="185"/>
      <c r="I13" s="864"/>
      <c r="J13" s="865"/>
      <c r="K13" s="865"/>
      <c r="L13" s="865"/>
      <c r="M13" s="865"/>
      <c r="N13" s="866"/>
    </row>
    <row r="14" spans="1:15" s="34" customFormat="1" ht="28.5" customHeight="1" thickBot="1">
      <c r="A14" s="159"/>
      <c r="B14" s="434" t="s">
        <v>90</v>
      </c>
      <c r="C14" s="181"/>
      <c r="D14" s="870" t="str">
        <f>IF(ISBLANK(Financiar!I23),"",(Financiar!I23))</f>
        <v>Raportul de Progres final a fost remis către Secretariatul Fondului Global. După aprobarea raportului de către acesta următoarea debursare de surse va fi efectuată în conturile RP</v>
      </c>
      <c r="E14" s="870"/>
      <c r="F14" s="870"/>
      <c r="G14" s="871"/>
      <c r="H14" s="185"/>
      <c r="I14" s="867"/>
      <c r="J14" s="868"/>
      <c r="K14" s="868"/>
      <c r="L14" s="868"/>
      <c r="M14" s="868"/>
      <c r="N14" s="869"/>
    </row>
    <row r="15" spans="1:15" s="34" customFormat="1" ht="4.5" customHeight="1">
      <c r="A15" s="159"/>
      <c r="B15" s="182"/>
      <c r="C15" s="183"/>
      <c r="D15" s="184"/>
      <c r="E15" s="184"/>
      <c r="F15" s="184"/>
      <c r="G15" s="184"/>
      <c r="H15" s="185"/>
      <c r="I15" s="186"/>
      <c r="J15" s="186"/>
      <c r="K15" s="186"/>
      <c r="L15" s="186"/>
      <c r="M15" s="186"/>
      <c r="N15" s="186"/>
      <c r="O15" s="75"/>
    </row>
    <row r="16" spans="1:15" s="33" customFormat="1" ht="21" customHeight="1" thickBot="1">
      <c r="A16" s="155"/>
      <c r="B16" s="846" t="s">
        <v>86</v>
      </c>
      <c r="C16" s="846"/>
      <c r="D16" s="846"/>
      <c r="E16" s="846"/>
      <c r="F16" s="846"/>
      <c r="G16" s="846"/>
      <c r="H16" s="846"/>
      <c r="I16" s="846"/>
      <c r="J16" s="846"/>
      <c r="K16" s="846"/>
      <c r="L16" s="846"/>
      <c r="M16" s="846"/>
      <c r="N16" s="846"/>
    </row>
    <row r="17" spans="1:15" s="34" customFormat="1" ht="3.75" customHeight="1" thickBot="1">
      <c r="A17" s="159"/>
      <c r="B17" s="168"/>
      <c r="C17" s="169"/>
      <c r="D17" s="170"/>
      <c r="E17" s="171"/>
      <c r="F17" s="172"/>
      <c r="G17" s="172"/>
      <c r="H17" s="173"/>
      <c r="I17" s="174"/>
      <c r="J17" s="175"/>
      <c r="K17" s="164"/>
      <c r="L17" s="165"/>
      <c r="M17" s="166"/>
      <c r="N17" s="167"/>
    </row>
    <row r="18" spans="1:15" s="34" customFormat="1" ht="22.5" customHeight="1" thickBot="1">
      <c r="A18" s="159"/>
      <c r="B18" s="863" t="s">
        <v>80</v>
      </c>
      <c r="C18" s="848"/>
      <c r="D18" s="830" t="s">
        <v>83</v>
      </c>
      <c r="E18" s="831"/>
      <c r="F18" s="831"/>
      <c r="G18" s="832"/>
      <c r="H18" s="162"/>
      <c r="I18" s="827" t="s">
        <v>283</v>
      </c>
      <c r="J18" s="828"/>
      <c r="K18" s="828"/>
      <c r="L18" s="828"/>
      <c r="M18" s="829"/>
      <c r="N18" s="829"/>
    </row>
    <row r="19" spans="1:15" s="34" customFormat="1" ht="21.95" customHeight="1">
      <c r="A19" s="159"/>
      <c r="B19" s="435" t="s">
        <v>95</v>
      </c>
      <c r="C19" s="187"/>
      <c r="D19" s="835" t="str">
        <f>IF(ISBLANK(Management!C8),"",(Management!C8))</f>
        <v>Nu sunt condiții precedente neîndeplinite de către RP</v>
      </c>
      <c r="E19" s="835"/>
      <c r="F19" s="835"/>
      <c r="G19" s="836"/>
      <c r="H19" s="188"/>
      <c r="I19" s="857"/>
      <c r="J19" s="858"/>
      <c r="K19" s="858"/>
      <c r="L19" s="858"/>
      <c r="M19" s="858"/>
      <c r="N19" s="859"/>
    </row>
    <row r="20" spans="1:15" ht="24.75" customHeight="1">
      <c r="A20" s="153"/>
      <c r="B20" s="436" t="s">
        <v>96</v>
      </c>
      <c r="C20" s="189"/>
      <c r="D20" s="833" t="str">
        <f>IF(ISBLANK(Management!I8),"",(Management!I8))</f>
        <v xml:space="preserve">personal adițional a fost angajat in trimestrul 4, 2011 </v>
      </c>
      <c r="E20" s="833">
        <f>+'Introducerea datelor'!D73/'Introducerea datelor'!G73</f>
        <v>1</v>
      </c>
      <c r="F20" s="833">
        <f>+('Introducerea datelor'!E73+'Introducerea datelor'!F73)/'Introducerea datelor'!G73</f>
        <v>0</v>
      </c>
      <c r="G20" s="834"/>
      <c r="H20" s="188"/>
      <c r="I20" s="840"/>
      <c r="J20" s="841"/>
      <c r="K20" s="841"/>
      <c r="L20" s="841"/>
      <c r="M20" s="841"/>
      <c r="N20" s="842"/>
      <c r="O20" s="35"/>
    </row>
    <row r="21" spans="1:15" ht="29.25" customHeight="1">
      <c r="A21" s="153"/>
      <c r="B21" s="437" t="s">
        <v>97</v>
      </c>
      <c r="C21" s="189"/>
      <c r="D21" s="833" t="str">
        <f>IF(ISBLANK(Management!C16),"",(Management!C16))</f>
        <v>Nu sunt probleme în aranjamentele contractuale cu SR</v>
      </c>
      <c r="E21" s="833"/>
      <c r="F21" s="833"/>
      <c r="G21" s="834"/>
      <c r="H21" s="188"/>
      <c r="I21" s="840"/>
      <c r="J21" s="841"/>
      <c r="K21" s="841"/>
      <c r="L21" s="841"/>
      <c r="M21" s="841"/>
      <c r="N21" s="842"/>
      <c r="O21" s="35"/>
    </row>
    <row r="22" spans="1:15" ht="26.25" customHeight="1">
      <c r="A22" s="153"/>
      <c r="B22" s="437" t="s">
        <v>98</v>
      </c>
      <c r="C22" s="189"/>
      <c r="D22" s="833" t="str">
        <f>IF(ISBLANK(Management!I16),"",(Management!I16))</f>
        <v>SR au remis rapoartele trimestriale în timp util conform acordurilor de sub-recipient.</v>
      </c>
      <c r="E22" s="833"/>
      <c r="F22" s="833"/>
      <c r="G22" s="834"/>
      <c r="H22" s="188"/>
      <c r="I22" s="840"/>
      <c r="J22" s="841"/>
      <c r="K22" s="841"/>
      <c r="L22" s="841"/>
      <c r="M22" s="841"/>
      <c r="N22" s="842"/>
      <c r="O22" s="35"/>
    </row>
    <row r="23" spans="1:15" ht="24.75" customHeight="1">
      <c r="A23" s="153"/>
      <c r="B23" s="437" t="s">
        <v>99</v>
      </c>
      <c r="C23" s="189"/>
      <c r="D23" s="833" t="str">
        <f>IF(ISBLANK(Management!C27),"",(Management!C27))</f>
        <v xml:space="preserve">Plățile din 3 contracte au fost extinse, toate trei dependente de beneficiar care avea produsele respective: teste si consumabile in stoc. La cererea vor fi livrate </v>
      </c>
      <c r="E23" s="833"/>
      <c r="F23" s="833"/>
      <c r="G23" s="834"/>
      <c r="H23" s="188"/>
      <c r="I23" s="840"/>
      <c r="J23" s="841"/>
      <c r="K23" s="841"/>
      <c r="L23" s="841"/>
      <c r="M23" s="841"/>
      <c r="N23" s="842"/>
      <c r="O23" s="35"/>
    </row>
    <row r="24" spans="1:15" ht="27" customHeight="1" thickBot="1">
      <c r="A24" s="153"/>
      <c r="B24" s="438" t="s">
        <v>101</v>
      </c>
      <c r="C24" s="190"/>
      <c r="D24" s="838" t="str">
        <f>IF(ISBLANK(Management!I27),"",(Management!I27))</f>
        <v xml:space="preserve">Nu sunt riscuri de lipsă de medicamente ARV. Procurarea medicamentelor ARV, IO se efectuează în conformitate cu schemele de livrare inaintate de beneficiar  </v>
      </c>
      <c r="E24" s="838"/>
      <c r="F24" s="838"/>
      <c r="G24" s="839"/>
      <c r="H24" s="188"/>
      <c r="I24" s="860"/>
      <c r="J24" s="861"/>
      <c r="K24" s="861"/>
      <c r="L24" s="861"/>
      <c r="M24" s="861"/>
      <c r="N24" s="862"/>
      <c r="O24" s="35"/>
    </row>
    <row r="25" spans="1:15" ht="4.5" customHeight="1">
      <c r="A25" s="155"/>
      <c r="B25" s="160"/>
      <c r="C25" s="161"/>
      <c r="D25" s="176"/>
      <c r="E25" s="177"/>
      <c r="F25" s="178"/>
      <c r="G25" s="178"/>
      <c r="H25" s="162"/>
      <c r="I25" s="177"/>
      <c r="J25" s="163"/>
      <c r="K25" s="164"/>
      <c r="L25" s="165"/>
      <c r="M25" s="166"/>
      <c r="N25" s="167"/>
      <c r="O25" s="35"/>
    </row>
    <row r="26" spans="1:15" s="33" customFormat="1" ht="21" customHeight="1" thickBot="1">
      <c r="A26" s="155"/>
      <c r="B26" s="846" t="s">
        <v>85</v>
      </c>
      <c r="C26" s="846"/>
      <c r="D26" s="846"/>
      <c r="E26" s="846"/>
      <c r="F26" s="846"/>
      <c r="G26" s="846"/>
      <c r="H26" s="846"/>
      <c r="I26" s="846"/>
      <c r="J26" s="846"/>
      <c r="K26" s="846"/>
      <c r="L26" s="846"/>
      <c r="M26" s="846"/>
      <c r="N26" s="846"/>
    </row>
    <row r="27" spans="1:15" ht="3.75" customHeight="1" thickBot="1">
      <c r="A27" s="155"/>
      <c r="B27" s="160"/>
      <c r="C27" s="161"/>
      <c r="D27" s="176"/>
      <c r="E27" s="177"/>
      <c r="F27" s="178"/>
      <c r="G27" s="178"/>
      <c r="H27" s="162"/>
      <c r="I27" s="177"/>
      <c r="J27" s="163"/>
      <c r="K27" s="164"/>
      <c r="L27" s="165"/>
      <c r="M27" s="166"/>
      <c r="N27" s="167"/>
      <c r="O27" s="35"/>
    </row>
    <row r="28" spans="1:15" ht="21.75" customHeight="1" thickBot="1">
      <c r="A28" s="153"/>
      <c r="B28" s="847" t="s">
        <v>2</v>
      </c>
      <c r="C28" s="848"/>
      <c r="D28" s="815" t="s">
        <v>83</v>
      </c>
      <c r="E28" s="816"/>
      <c r="F28" s="816"/>
      <c r="G28" s="817"/>
      <c r="H28" s="162"/>
      <c r="I28" s="815" t="s">
        <v>283</v>
      </c>
      <c r="J28" s="816"/>
      <c r="K28" s="816"/>
      <c r="L28" s="816"/>
      <c r="M28" s="816"/>
      <c r="N28" s="817"/>
      <c r="O28" s="35"/>
    </row>
    <row r="29" spans="1:15" ht="29.25" customHeight="1">
      <c r="A29" s="153"/>
      <c r="B29" s="439" t="s">
        <v>284</v>
      </c>
      <c r="C29" s="191"/>
      <c r="D29" s="818" t="str">
        <f>IF(ISBLANK(Programatic!C9),"",(Programatic!C9))</f>
        <v>N.B. Numbr reported as of December 31 2010 has been corrected from 0% to 2.8% - 4 children out of 141 born during 2010 from HIV+ mothers were confirmed to be HIV+ during 2011. // Rezultatul raportat la 31 decembrie 2010 a fost corectat de la 0% la 2.8% - 4 copii din 141 copii născuți în 2010 din mame HIV+ au fost confirmați ca fiind HIV+ pe pacursul anului 2011.</v>
      </c>
      <c r="E29" s="819"/>
      <c r="F29" s="819"/>
      <c r="G29" s="820"/>
      <c r="H29" s="188"/>
      <c r="I29" s="843"/>
      <c r="J29" s="844"/>
      <c r="K29" s="844"/>
      <c r="L29" s="844"/>
      <c r="M29" s="844"/>
      <c r="N29" s="845"/>
      <c r="O29" s="35"/>
    </row>
    <row r="30" spans="1:15" ht="21.95" customHeight="1">
      <c r="A30" s="153"/>
      <c r="B30" s="440" t="s">
        <v>285</v>
      </c>
      <c r="C30" s="192"/>
      <c r="D30" s="837" t="str">
        <f>IF(ISBLANK(Programatic!G9),"",(Programatic!G9))</f>
        <v>367 patients have been enroled in ARV treatment during 2010 (223 - on the right bank and 144 - on the left bank) and were known to continue treatment 12 months after initiation 296 persons (197 - on the right bank and 99 - on the left bank). // 367 pacienți au fost încadrați în tratament ARV pe parcursul 2010 (223 pe malul drept și 144 - pe malul stîng) și erau cunoscute ca continuînd tratamentul 12 luni după inițiere 296 persoane (197 - pe malul drept și 99 - pe malul stîng)</v>
      </c>
      <c r="E30" s="813"/>
      <c r="F30" s="813"/>
      <c r="G30" s="814"/>
      <c r="H30" s="188"/>
      <c r="I30" s="821"/>
      <c r="J30" s="822"/>
      <c r="K30" s="822"/>
      <c r="L30" s="822"/>
      <c r="M30" s="822"/>
      <c r="N30" s="823"/>
      <c r="O30" s="35"/>
    </row>
    <row r="31" spans="1:15" ht="21.95" customHeight="1">
      <c r="A31" s="153"/>
      <c r="B31" s="440" t="s">
        <v>286</v>
      </c>
      <c r="C31" s="192"/>
      <c r="D31" s="837" t="str">
        <f>IF(ISBLANK(Programatic!M9),"",(Programatic!M9))</f>
        <v>During 2011, the number of pregnant women that benefited from VCT services and who know their results amounted at 24,532 cases, of which 22,171 - on the right bank of Nistru river, and 2,361 - on the left bank. This constitutes 56.8% of the women who have undertaken an HI test during pregnancy (at least once). Activities under this indicator are partially supported by the current GF Grant. 
// Numărul femeilor gravide care au beneficiat de servicii CTV pe parcursul 2011  și care-și cunoșteau rezultatul a constituit 24532, din care 22171 - pe malul drept și 2361 - pe malul stîng. Aceasta reprezintă 56.8% din femeile care s-au testat la HIV pe parcursul sarcinii (cel puțin o dată). Activitățile ce țin de acest indicator sunt parțial acoperite din sursele grantului FG.</v>
      </c>
      <c r="E31" s="813"/>
      <c r="F31" s="813"/>
      <c r="G31" s="814"/>
      <c r="H31" s="188"/>
      <c r="I31" s="821"/>
      <c r="J31" s="822"/>
      <c r="K31" s="822"/>
      <c r="L31" s="822"/>
      <c r="M31" s="822"/>
      <c r="N31" s="823"/>
      <c r="O31" s="35"/>
    </row>
    <row r="32" spans="1:15" ht="21.95" customHeight="1">
      <c r="A32" s="153"/>
      <c r="B32" s="441" t="s">
        <v>91</v>
      </c>
      <c r="C32" s="192"/>
      <c r="D32" s="812" t="str">
        <f>IF(ISBLANK(Programatic!L20),"",(Programatic!L20))</f>
        <v>N.B. Numbr reported as of December 31 2010 has been corrected from 0% to 2.8% - 4 children out of 141 born during 2010 from HIV+ mothers were confirmed to be HIV+ during 2011. 
// Rezultatul raportat la 31 decembrie 2010 a fost corectat de la 0% la 2.8% - 4 copii din cei 141 copii născuți în 2010 din mame HIV+ au fost confirmați ca fiind HIV+ pe pacursul anului 2011.</v>
      </c>
      <c r="E32" s="813"/>
      <c r="F32" s="813"/>
      <c r="G32" s="814"/>
      <c r="H32" s="188"/>
      <c r="I32" s="821"/>
      <c r="J32" s="822"/>
      <c r="K32" s="822"/>
      <c r="L32" s="822"/>
      <c r="M32" s="822"/>
      <c r="N32" s="823"/>
      <c r="O32" s="35"/>
    </row>
    <row r="33" spans="1:15" ht="27" customHeight="1">
      <c r="A33" s="153"/>
      <c r="B33" s="441" t="s">
        <v>92</v>
      </c>
      <c r="C33" s="192"/>
      <c r="D33" s="812" t="str">
        <f>IF(ISBLANK(Programatic!L21),"",(Programatic!L21))</f>
        <v>367 patients have been enroled in ARV treatment during 2010 (223 - on the right bank and 144 - on the left bank) and were known to continue treatment 12 months after initiation 296 persons (197 - on the right bank and 99 - on the left bank). 
// 367 pacienți au fost încadrați în tratament ARV pe parcursul anului 2010 (223 pe malul drept și 144 - pe malul stîng) și erau cunoscute ca continuînd tratamentul 12 luni după inițiere 296 persoane (197 - pe malul drept și 99 - pe malul stîng)</v>
      </c>
      <c r="E33" s="813"/>
      <c r="F33" s="813"/>
      <c r="G33" s="814"/>
      <c r="H33" s="188"/>
      <c r="I33" s="821"/>
      <c r="J33" s="822"/>
      <c r="K33" s="822"/>
      <c r="L33" s="822"/>
      <c r="M33" s="822"/>
      <c r="N33" s="823"/>
      <c r="O33" s="35"/>
    </row>
    <row r="34" spans="1:15" ht="21.95" customHeight="1">
      <c r="A34" s="153"/>
      <c r="B34" s="441" t="s">
        <v>93</v>
      </c>
      <c r="C34" s="192"/>
      <c r="D34" s="812" t="str">
        <f>IF(ISBLANK(Programatic!L22),"",(Programatic!L22))</f>
        <v>During 2011, the number of pregnant women that benefited from VCT services and who know their results amounted at 24,532 cases, of which 22,171 - on the right bank of Nistru river, and 2,361 - on the left bank. This constitutes 56.8% of the women who have undertaken an HI test during pregnancy (at least once). Activities under this indicator are partially supported by the current GF Grant. 
// Numărul femeilor gravide care au beneficiat de servicii CTV pe parcursul 2011  și care-și cunoșteau rezultatul a constituit 24,532, inclusiv 22,171 - pe malul drept și 2,361 - pe malul stîng. Aceasta reprezintă 56.8% din femeile care s-au testat la HIV pe parcursul sarcinii (cel puțin o dată). Activitățile ce țin de acest indicator sunt parțial acoperite din sursele grantului FG.</v>
      </c>
      <c r="E34" s="813"/>
      <c r="F34" s="813"/>
      <c r="G34" s="814"/>
      <c r="H34" s="188"/>
      <c r="I34" s="821"/>
      <c r="J34" s="822"/>
      <c r="K34" s="822"/>
      <c r="L34" s="822"/>
      <c r="M34" s="822"/>
      <c r="N34" s="823"/>
      <c r="O34" s="35"/>
    </row>
    <row r="35" spans="1:15" ht="21.95" customHeight="1">
      <c r="A35" s="153"/>
      <c r="B35" s="441" t="s">
        <v>94</v>
      </c>
      <c r="C35" s="235"/>
      <c r="D35" s="812" t="str">
        <f>IF(ISBLANK(Programatic!L23),"",(Programatic!L23))</f>
        <v xml:space="preserve">The cumulative number of 14,815 IDUs reached includes the baseline. 1,083 new beneficiaries have been included in assistance during year 2011.
A total of 6 projects (including 1 in Tiraspol, Transdniester region) cover both civilian (5 projects) and penitentiary sectors (one project) providing prevention activities for IDUs (peer education, needle exchange, condom distribution, education and distribution of informational materials, counseling and referrals, etc.). 
The 5 projects in civil sector are regional and cover from two to six rayons. 
The penitentiary sector's project covers 9 penitentiary institutions from right bank (Pruncul, Rusca, Cricova - 2 penitentiaries, Branesti, Soroca, Leova, Balti and Taraclia).*
// Rezultatul cumulativ de 14,815 include și baseline. 1,083 de beneficiari noi au fost incluși în programe de asistență pe parcursul a. 2011. În total se implementează 6 proiecte (inclusiv unl în Tiraspol) care acoperă atît civilii (5 proiecte) cît și sectorul penitenciar (1 proiect), în cadrul cărora se implementează activități de prevenire (educație de la egal la egal, schimb de seringi, distribuire de prezervative, activități educative, distribuire de materiale informaționale, servicii de consiliere etc.) 
Proiectele din sectorul civil sunt regionale, acoperind de la 1 la 6 raioane. Sectorul penitenciar acoperă 9 instituții penitenciare de pe malul drept (Pruncul, Rusca, Cricova - 2 penitenciare, Branesti, Soroca, Leova, Balti și Taraclia).  
</v>
      </c>
      <c r="E35" s="813"/>
      <c r="F35" s="813"/>
      <c r="G35" s="814"/>
      <c r="H35" s="188"/>
      <c r="I35" s="821"/>
      <c r="J35" s="822"/>
      <c r="K35" s="822"/>
      <c r="L35" s="822"/>
      <c r="M35" s="822"/>
      <c r="N35" s="823"/>
      <c r="O35" s="35"/>
    </row>
    <row r="36" spans="1:15" ht="21.95" customHeight="1">
      <c r="A36" s="153"/>
      <c r="B36" s="441" t="s">
        <v>102</v>
      </c>
      <c r="C36" s="235"/>
      <c r="D36" s="812" t="str">
        <f>IF(ISBLANK(Programatic!L24),"",(Programatic!L24))</f>
        <v xml:space="preserve">The cumulative number of 1,465 CSWs reached with outreached programmes includes the baseline. 250 new beneficiaries have been included in assistance during year 2011. A total of 3 projects provide prevention activities for CSWs, one in Chisinau, one in Orhei and one in north region of the country covering (Balti and Ungheni sites). The projects are providing to street CSWs the following services:  peer education, condom distribution, education and distribution of informational materials, needle exchange, counseling and referrals, ITS management, etc. 
// Rezultatul cumulativ de 1,465 include și baseline. 250 de beneficiari noi au fost incluși în programe de asistență pe parcursul a. 2011. În total se implementează 3 proiecte, unul în Chișinău, unul în Orhei și unul - în regiunea de nord acoperind regiunile Bălți și Ungheni. Serviciile acordate în cadrul acestor proiecte includ educație de la egal la egal, distribuire de prezervative, activități educative și distribuire de materiale informaționale, servicii de consiliere, managementul BTS etc.) 
</v>
      </c>
      <c r="E36" s="813"/>
      <c r="F36" s="813"/>
      <c r="G36" s="814"/>
      <c r="H36" s="188"/>
      <c r="I36" s="821"/>
      <c r="J36" s="822"/>
      <c r="K36" s="822"/>
      <c r="L36" s="822"/>
      <c r="M36" s="822"/>
      <c r="N36" s="823"/>
      <c r="O36" s="35"/>
    </row>
    <row r="37" spans="1:15" ht="21.95" customHeight="1">
      <c r="A37" s="153"/>
      <c r="B37" s="441" t="s">
        <v>103</v>
      </c>
      <c r="C37" s="235"/>
      <c r="D37" s="812" t="str">
        <f>IF(ISBLANK(Programatic!L25),"",(Programatic!L25))</f>
        <v xml:space="preserve">The cumulative number of 1,001 LGBT reached with outreached programmes includes the baseline. 117 new beneficiaries have been included in assistance during year 2011. The services (peer education, condom distribution, education and distribution of informational materials, counseling and referrals, ITS management, etc.) are provided through one project based in Chisinau which covers beneficiaries from all over the country. 
// Rezultatul cumulativ de 1,001 include și baseline. 117 de beneficiari noi au fost incluși în programe de asistență pe parcursul a. 2011. Serviciile (educație de la egal la egal, distribuire de prezervative, activități educative și distribuire de materiale informaționale, servicii de consiliere, managementul BTS etc.) sunt acordate în cadrul unui proiect localizat în Chișinău, acoperind beneficiari din întreaga țară.
</v>
      </c>
      <c r="E37" s="813"/>
      <c r="F37" s="813"/>
      <c r="G37" s="814"/>
      <c r="H37" s="188"/>
      <c r="I37" s="821"/>
      <c r="J37" s="822"/>
      <c r="K37" s="822"/>
      <c r="L37" s="822"/>
      <c r="M37" s="822"/>
      <c r="N37" s="823"/>
      <c r="O37" s="35"/>
    </row>
    <row r="38" spans="1:15" ht="21.95" customHeight="1">
      <c r="A38" s="153"/>
      <c r="B38" s="441" t="s">
        <v>104</v>
      </c>
      <c r="C38" s="235"/>
      <c r="D38" s="812" t="str">
        <f>IF(ISBLANK(Programatic!L26),"",(Programatic!L26))</f>
        <v xml:space="preserve">A total of 3 projects (all of them on right bank): 2 in the civil sector (Republican Narcological Dispensary in Chisinau and Municipal Hospital Balti) and 1 - in the penitentiary sector (Department of Penitentiary Institutions in 7 penitentiary institutions: Pruncul, Cricova Rusca, Branesti, Soroca, Balti and Chisinau) are implementing the drug substitution therapy project.
108 new beneficiaries have been included in the program during 2011. Since the start of grant implementation a total of 650 patients have been enrolled in substitution treatment with methadone. 
The number of permanent beneficiaries of DRT as of December 31 2011 is 334, including 56 benefciaries in the penitentiary sector, 209 - in the Republican Narcological Dispensary and 69 - in the Municipa Hospital Balti.
// Terapia de substituție cu metadona se implementează prin intermediul a 3 proiecte (toate pe malul drept): 2 în sectorul civil (Dispensarul Narcologic Republican în Chișinău și Spitalul Municipal Bălți) și 1 - în sectorul penitenciar (Departamentul Instituțiilor Penitenciare în 7 instituții penitenciare: Pruncul, Cricova Rusca, Branesti, Soroca, Balti and Chisinau). 108 de beneficiari noi au fost incluși în program pe parcursul anului 2011. De la demararea grantului un total de 650 pacienți au beneficiat de terapia de substituție cu metadonă. Numărul beneficiarilor permanenți ai TSM la 31 decembrie 2011 a constituit 334, inclusiv 56 de beneficiari din sectorul penitenciar, 209 - în Dispensarul Narcologic Republican și 69 - în Spitalul Municipal Bălți. </v>
      </c>
      <c r="E38" s="813"/>
      <c r="F38" s="813"/>
      <c r="G38" s="814"/>
      <c r="H38" s="188"/>
      <c r="I38" s="821"/>
      <c r="J38" s="822"/>
      <c r="K38" s="822"/>
      <c r="L38" s="822"/>
      <c r="M38" s="822"/>
      <c r="N38" s="823"/>
      <c r="O38" s="35"/>
    </row>
    <row r="39" spans="1:15" ht="21.95" customHeight="1">
      <c r="A39" s="153"/>
      <c r="B39" s="441" t="s">
        <v>105</v>
      </c>
      <c r="C39" s="235"/>
      <c r="D39" s="812" t="str">
        <f>IF(ISBLANK(Programatic!L27),"",(Programatic!L27))</f>
        <v xml:space="preserve">530 new patients have started HAART during year 2011 (343 on the right bank of Nistru river and 187 - on the left bank). 
The number of patients who were receiving antiretroviral therapy as of December 31, 2011, is 1,666: 1,190 on the right bank (898 in IMSP SCBI „Toma Ciorbă” and 292 in IMSP „Spitalul Clinic Municipal” Balti) and 476 - on the left bank of Nistru river), including 44 children (30 in IMSP SCBI „Toma Ciorbă”, 14 in IMSP „Spitalul Clinic Municipal” Balti and 8 - on the left bank of Nistru river). 
N.B. Numbr reported as of June 30 2011 (PUDR for Semester I 2011) has been corrected from 1,827 to 1,826.
// 530 de pacienți noi au demarat TARV pe parcursul anului 2011 (343 pe malul drept și 187 - pe malul stîng). Numărul pacienților în tratament ARV la 31 decembrie 2011 a fost de 1,666 persoane: 1,190 pe malul drept și 476 - pe malul stîng, inclusiv 44 copii pe malul drept și 8 - pe malul stîng. </v>
      </c>
      <c r="E39" s="813"/>
      <c r="F39" s="813"/>
      <c r="G39" s="814"/>
      <c r="H39" s="188"/>
      <c r="I39" s="821"/>
      <c r="J39" s="822"/>
      <c r="K39" s="822"/>
      <c r="L39" s="822"/>
      <c r="M39" s="822"/>
      <c r="N39" s="823"/>
      <c r="O39" s="35"/>
    </row>
    <row r="40" spans="1:15" ht="21.95" customHeight="1">
      <c r="A40" s="153"/>
      <c r="B40" s="441" t="s">
        <v>106</v>
      </c>
      <c r="C40" s="235"/>
      <c r="D40" s="812" t="str">
        <f>IF(ISBLANK(Programatic!L28),"",(Programatic!L28))</f>
        <v>43.9% of PLWHA have been screened for tuberculosis during year 2011. In absolute figures this represents 1,842 PLWHA (1,586 from the right bank and 256 from the left bank) from the total of 4,195 PLWHA (2,880 on the right bank and 1,315 on the left bank) on evidence at the end of year 2011.
//43.9% din PTHS au fost testați la TB pe parcursul anului 2011. În cifre absolute aceasta constituie 1,842 PTHS (1,586 de pe malul drept și 256 de pe malul stîng) din totalul de 4,195 PTHS (2,880 de pe malul drept și 1,315 de pe malul stîng) aflați la evidență la finele anului 2011.</v>
      </c>
      <c r="E40" s="813"/>
      <c r="F40" s="813"/>
      <c r="G40" s="814"/>
      <c r="H40" s="188"/>
      <c r="I40" s="821"/>
      <c r="J40" s="822"/>
      <c r="K40" s="822"/>
      <c r="L40" s="822"/>
      <c r="M40" s="822"/>
      <c r="N40" s="823"/>
      <c r="O40" s="35"/>
    </row>
    <row r="41" spans="1:15" ht="21.95" customHeight="1" thickBot="1">
      <c r="A41" s="153"/>
      <c r="B41" s="441" t="s">
        <v>107</v>
      </c>
      <c r="C41" s="193"/>
      <c r="D41" s="812" t="str">
        <f>IF(ISBLANK(Programatic!L29),"",(Programatic!L29))</f>
        <v xml:space="preserve">A total of 121 health care providers  (HCPs) have been trained during year 2011, out of them: 28 health professionals trained in VCT (training of VCT counseolors) and 93 medical staff trained on SYMETA use.  From the beginning of grant implementation a total of 2,254 HCPs have been trained, out of them:
- 101 health care managers (directors of Centers for Family Medicine, main specialists in gynecology and obstetrics, infection diseases physicians) from rayon medical institutions trained in PMTCT, 
- 80 health professionals (counselors on VCT and infection diseases physicians from medical institutions from Transdniester region and from north and south regions of Moldova) trained in VCT, 
- 83 health workers from Youth Friendly Health Centers trained in VCT for HIV counselling within young people, 
- 92 infection diseases physicians from rayon medical institutions trained in testing and second generation surveillance, 
- 1,204 medical staff and mass media representatives trained/informed on tolerance towards PLWHA
- 694 medical staff (dermatovenerealogist and infectionists from 
medical institutions, specialists from Centers of Preventive Medicine
etc.) trained in computer use and SYME HIV/STI use.
// Un total de 121 de prestatori de servicii medicale au fost instruiți pe parcursul anului 2011, inclusiv 28 - în CTV (instruirea consilierilor CTV) și 93 cadre medicale instruite în utilizarea SYMETA.
De la demararea grantului un total de 2,254 PSM au fost instruiți, inclusiv:
-101 de manageri din dom. sanitar instruiți în prevenirea transmiterii infecției HIV de la mamă la făt,
-80 de PSM instruiți în CTV,
-83 de lucrători medicali din centrele prietenoase tinerilor instruiți în CTV pentru consiliere HIV în rîndul tinerilor,
-92 de infecționiști din spitalele raionale instruiți în testare și supraveghere de generația a doua, 
-1,204 de cadre medicale și reprezentanți ai mass-media insrtuiți/informați referitor la toleranța față de PTHS,
-694 de cadre medicale instruite în utilizarea SIME HIV/BTS. 
</v>
      </c>
      <c r="E41" s="813"/>
      <c r="F41" s="813"/>
      <c r="G41" s="814"/>
      <c r="H41" s="188"/>
      <c r="I41" s="824"/>
      <c r="J41" s="825"/>
      <c r="K41" s="825"/>
      <c r="L41" s="825"/>
      <c r="M41" s="825"/>
      <c r="N41" s="826"/>
      <c r="O41" s="35"/>
    </row>
    <row r="42" spans="1:15" ht="14.25">
      <c r="A42" s="153"/>
      <c r="B42" s="194"/>
      <c r="C42" s="194"/>
      <c r="D42" s="195"/>
      <c r="E42" s="153"/>
      <c r="F42" s="194"/>
      <c r="G42" s="194"/>
      <c r="H42" s="153"/>
      <c r="I42" s="196"/>
      <c r="J42" s="153"/>
      <c r="K42" s="197"/>
      <c r="L42" s="197"/>
      <c r="M42" s="197"/>
      <c r="N42" s="197"/>
      <c r="O42" s="35"/>
    </row>
  </sheetData>
  <mergeCells count="65">
    <mergeCell ref="I39:N39"/>
    <mergeCell ref="B8:N8"/>
    <mergeCell ref="I10:N10"/>
    <mergeCell ref="I19:N19"/>
    <mergeCell ref="I24:N24"/>
    <mergeCell ref="I20:N20"/>
    <mergeCell ref="B18:C18"/>
    <mergeCell ref="I13:N13"/>
    <mergeCell ref="I14:N14"/>
    <mergeCell ref="B10:C10"/>
    <mergeCell ref="D10:G10"/>
    <mergeCell ref="B16:N16"/>
    <mergeCell ref="D14:G14"/>
    <mergeCell ref="D11:G11"/>
    <mergeCell ref="D13:G13"/>
    <mergeCell ref="I12:N12"/>
    <mergeCell ref="D22:G22"/>
    <mergeCell ref="D23:G23"/>
    <mergeCell ref="D12:G12"/>
    <mergeCell ref="B2:N2"/>
    <mergeCell ref="E5:K5"/>
    <mergeCell ref="E6:K6"/>
    <mergeCell ref="E3:K3"/>
    <mergeCell ref="C4:D4"/>
    <mergeCell ref="E4:K4"/>
    <mergeCell ref="C3:D3"/>
    <mergeCell ref="I11:N11"/>
    <mergeCell ref="I29:N29"/>
    <mergeCell ref="I33:N33"/>
    <mergeCell ref="I30:N30"/>
    <mergeCell ref="I31:N31"/>
    <mergeCell ref="B26:N26"/>
    <mergeCell ref="B28:C28"/>
    <mergeCell ref="I18:N18"/>
    <mergeCell ref="D18:G18"/>
    <mergeCell ref="D20:G20"/>
    <mergeCell ref="D38:G38"/>
    <mergeCell ref="D37:G37"/>
    <mergeCell ref="D19:G19"/>
    <mergeCell ref="D21:G21"/>
    <mergeCell ref="D36:G36"/>
    <mergeCell ref="D30:G30"/>
    <mergeCell ref="D31:G31"/>
    <mergeCell ref="D24:G24"/>
    <mergeCell ref="I32:N32"/>
    <mergeCell ref="D33:G33"/>
    <mergeCell ref="I21:N21"/>
    <mergeCell ref="I22:N22"/>
    <mergeCell ref="I23:N23"/>
    <mergeCell ref="D41:G41"/>
    <mergeCell ref="I28:N28"/>
    <mergeCell ref="D40:G40"/>
    <mergeCell ref="D34:G34"/>
    <mergeCell ref="D29:G29"/>
    <mergeCell ref="D28:G28"/>
    <mergeCell ref="I34:N34"/>
    <mergeCell ref="D35:G35"/>
    <mergeCell ref="D32:G32"/>
    <mergeCell ref="D39:G39"/>
    <mergeCell ref="I40:N40"/>
    <mergeCell ref="I41:N41"/>
    <mergeCell ref="I35:N35"/>
    <mergeCell ref="I36:N36"/>
    <mergeCell ref="I37:N37"/>
    <mergeCell ref="I38:N38"/>
  </mergeCells>
  <phoneticPr fontId="30" type="noConversion"/>
  <conditionalFormatting sqref="C4:D4">
    <cfRule type="cellIs" dxfId="5" priority="1" stopIfTrue="1" operator="equal">
      <formula>"C"</formula>
    </cfRule>
    <cfRule type="cellIs" dxfId="4" priority="2" stopIfTrue="1" operator="equal">
      <formula>"B2"</formula>
    </cfRule>
    <cfRule type="cellIs" dxfId="3" priority="3" stopIfTrue="1" operator="equal">
      <formula>"B1"</formula>
    </cfRule>
  </conditionalFormatting>
  <pageMargins left="0.70866141732283472" right="0.70866141732283472" top="0.74803149606299213" bottom="0.74803149606299213" header="0.31496062992125984" footer="0.31496062992125984"/>
  <pageSetup paperSize="9" scale="57" orientation="landscape" r:id="rId1"/>
  <headerFooter alignWithMargins="0">
    <oddFooter>&amp;L&amp;F&amp;C&amp;A&amp;RV1.0          &amp;D</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27"/>
  </sheetPr>
  <dimension ref="A1:M43"/>
  <sheetViews>
    <sheetView showGridLines="0" zoomScale="110" zoomScaleNormal="110" zoomScaleSheetLayoutView="100" workbookViewId="0">
      <selection activeCell="L3" sqref="L3"/>
    </sheetView>
  </sheetViews>
  <sheetFormatPr defaultColWidth="11" defaultRowHeight="15"/>
  <cols>
    <col min="1" max="1" width="4.140625" customWidth="1"/>
    <col min="2" max="2" width="14.5703125" customWidth="1"/>
    <col min="3" max="3" width="12.42578125" customWidth="1"/>
    <col min="4" max="4" width="11.5703125" customWidth="1"/>
    <col min="5" max="5" width="19" customWidth="1"/>
    <col min="6" max="6" width="1.42578125" customWidth="1"/>
    <col min="7" max="7" width="11.42578125" customWidth="1"/>
    <col min="8" max="8" width="9.5703125" customWidth="1"/>
    <col min="9" max="9" width="11.5703125" customWidth="1"/>
    <col min="10" max="10" width="12.5703125" customWidth="1"/>
    <col min="11" max="11" width="10.5703125" customWidth="1"/>
    <col min="12" max="12" width="9.7109375" customWidth="1"/>
  </cols>
  <sheetData>
    <row r="1" spans="1:13" ht="30.75" customHeight="1"/>
    <row r="2" spans="1:13" ht="27.75" customHeight="1">
      <c r="B2" s="768" t="str">
        <f>+"Dashboard:  "&amp;"  "&amp;IF(+'Introducerea datelor'!C4="Please Select","",'Introducerea datelor'!C4&amp;" - ")&amp;IF('Introducerea datelor'!G6="Please Select","",'Introducerea datelor'!G6)</f>
        <v>Dashboard:    Moldova - HIV / AIDS</v>
      </c>
      <c r="C2" s="768"/>
      <c r="D2" s="768"/>
      <c r="E2" s="768"/>
      <c r="F2" s="768"/>
      <c r="G2" s="768"/>
      <c r="H2" s="768"/>
      <c r="I2" s="768"/>
      <c r="J2" s="768"/>
      <c r="K2" s="768"/>
      <c r="L2" s="768"/>
    </row>
    <row r="3" spans="1:13">
      <c r="B3" s="24" t="str">
        <f>+IF('Introducerea datelor'!G8="Please Select","",'Introducerea datelor'!G8)</f>
        <v/>
      </c>
      <c r="C3" s="767" t="str">
        <f>+IF('Introducerea datelor'!I8="Please Select","",'Introducerea datelor'!I8)</f>
        <v>Faza 1</v>
      </c>
      <c r="D3" s="767"/>
      <c r="E3" s="765"/>
      <c r="F3" s="765"/>
      <c r="G3" s="765"/>
      <c r="H3" s="765"/>
      <c r="I3" s="765"/>
      <c r="J3" s="761" t="str">
        <f>+'Introducerea datelor'!B16</f>
        <v>Perioada de Raportare:</v>
      </c>
      <c r="K3" s="761"/>
      <c r="L3" s="201" t="str">
        <f>+'Introducerea datelor'!C16</f>
        <v>P4</v>
      </c>
      <c r="M3" s="85"/>
    </row>
    <row r="4" spans="1:13">
      <c r="B4" s="24" t="str">
        <f>+'Introducerea datelor'!B12</f>
        <v>Ultimul Rating:</v>
      </c>
      <c r="C4" s="884" t="str">
        <f>+IF('Introducerea datelor'!C12="Please Select","",'Introducerea datelor'!C12)</f>
        <v>B1</v>
      </c>
      <c r="D4" s="884"/>
      <c r="E4" s="765" t="str">
        <f>+'Introducerea datelor'!C8</f>
        <v>PI "CIMU HSRP"</v>
      </c>
      <c r="F4" s="765"/>
      <c r="G4" s="765"/>
      <c r="H4" s="765"/>
      <c r="I4" s="765"/>
      <c r="J4" s="761" t="str">
        <f>+'Introducerea datelor'!D16</f>
        <v>De la:</v>
      </c>
      <c r="K4" s="762"/>
      <c r="L4" s="202">
        <f>+IF(ISBLANK('Introducerea datelor'!E16),"",'Introducerea datelor'!E16)</f>
        <v>40725</v>
      </c>
    </row>
    <row r="5" spans="1:13" ht="18.75" customHeight="1">
      <c r="B5" s="24"/>
      <c r="C5" s="24"/>
      <c r="D5" s="765" t="str">
        <f>+'Introducerea datelor'!G4</f>
        <v>Scaling up Access to Prevention, Treatment and Care under the National Program for Prevention and Control of HIV/AIDS/STIs 2006-2010 and reducing morbidity, mortality and HIV-related impact on people living with HIV/AIDS, 2010-2014</v>
      </c>
      <c r="E5" s="765"/>
      <c r="F5" s="765"/>
      <c r="G5" s="765"/>
      <c r="H5" s="765"/>
      <c r="I5" s="765"/>
      <c r="J5" s="765"/>
      <c r="K5" s="24" t="str">
        <f>+'Introducerea datelor'!F16</f>
        <v>Pînă la:</v>
      </c>
      <c r="L5" s="202">
        <f>+IF(ISBLANK('Introducerea datelor'!G16),"",'Introducerea datelor'!G16)</f>
        <v>40908</v>
      </c>
    </row>
    <row r="6" spans="1:13" ht="18.75">
      <c r="B6" s="23"/>
      <c r="C6" s="24"/>
      <c r="D6" s="25"/>
      <c r="E6" s="769" t="s">
        <v>320</v>
      </c>
      <c r="F6" s="769"/>
      <c r="G6" s="769"/>
      <c r="H6" s="769"/>
      <c r="I6" s="769"/>
    </row>
    <row r="7" spans="1:13" ht="18.75">
      <c r="E7" s="72"/>
      <c r="F7" s="72"/>
      <c r="G7" s="72"/>
      <c r="H7" s="72"/>
      <c r="I7" s="72"/>
    </row>
    <row r="8" spans="1:13" s="33" customFormat="1" ht="21" customHeight="1" thickBot="1">
      <c r="B8" s="76" t="s">
        <v>81</v>
      </c>
      <c r="C8" s="76"/>
      <c r="D8" s="76"/>
      <c r="E8" s="76"/>
      <c r="F8" s="76"/>
      <c r="G8" s="76"/>
      <c r="H8" s="76"/>
      <c r="I8" s="76"/>
      <c r="J8" s="76"/>
      <c r="K8" s="76"/>
      <c r="L8" s="76"/>
    </row>
    <row r="9" spans="1:13" ht="6" customHeight="1">
      <c r="B9" s="74"/>
    </row>
    <row r="10" spans="1:13">
      <c r="B10" s="901"/>
      <c r="C10" s="902"/>
      <c r="D10" s="902"/>
      <c r="E10" s="902"/>
      <c r="F10" s="902"/>
      <c r="G10" s="902"/>
      <c r="H10" s="902"/>
      <c r="I10" s="902"/>
      <c r="J10" s="902"/>
      <c r="K10" s="902"/>
      <c r="L10" s="903"/>
    </row>
    <row r="11" spans="1:13">
      <c r="B11" s="904"/>
      <c r="C11" s="905"/>
      <c r="D11" s="905"/>
      <c r="E11" s="905"/>
      <c r="F11" s="905"/>
      <c r="G11" s="905"/>
      <c r="H11" s="905"/>
      <c r="I11" s="905"/>
      <c r="J11" s="905"/>
      <c r="K11" s="905"/>
      <c r="L11" s="906"/>
    </row>
    <row r="12" spans="1:13" ht="15.75" thickBot="1"/>
    <row r="13" spans="1:13" ht="26.25" customHeight="1" thickBot="1">
      <c r="B13" s="898" t="s">
        <v>276</v>
      </c>
      <c r="C13" s="899"/>
      <c r="D13" s="899"/>
      <c r="E13" s="900"/>
      <c r="F13" s="77"/>
      <c r="G13" s="913" t="s">
        <v>110</v>
      </c>
      <c r="H13" s="878"/>
      <c r="I13" s="878"/>
      <c r="J13" s="78" t="s">
        <v>82</v>
      </c>
      <c r="K13" s="878" t="s">
        <v>267</v>
      </c>
      <c r="L13" s="879"/>
    </row>
    <row r="14" spans="1:13">
      <c r="A14" s="891" t="s">
        <v>277</v>
      </c>
      <c r="B14" s="894"/>
      <c r="C14" s="894"/>
      <c r="D14" s="894"/>
      <c r="E14" s="895"/>
      <c r="F14" s="46"/>
      <c r="G14" s="896"/>
      <c r="H14" s="885"/>
      <c r="I14" s="885"/>
      <c r="J14" s="885"/>
      <c r="K14" s="885"/>
      <c r="L14" s="886"/>
    </row>
    <row r="15" spans="1:13">
      <c r="A15" s="892"/>
      <c r="B15" s="894"/>
      <c r="C15" s="894"/>
      <c r="D15" s="894"/>
      <c r="E15" s="895"/>
      <c r="F15" s="46"/>
      <c r="G15" s="897"/>
      <c r="H15" s="880"/>
      <c r="I15" s="880"/>
      <c r="J15" s="880"/>
      <c r="K15" s="880"/>
      <c r="L15" s="881"/>
    </row>
    <row r="16" spans="1:13">
      <c r="A16" s="892"/>
      <c r="B16" s="894"/>
      <c r="C16" s="894"/>
      <c r="D16" s="894"/>
      <c r="E16" s="895"/>
      <c r="F16" s="46"/>
      <c r="G16" s="897"/>
      <c r="H16" s="880"/>
      <c r="I16" s="880"/>
      <c r="J16" s="880"/>
      <c r="K16" s="880"/>
      <c r="L16" s="881"/>
    </row>
    <row r="17" spans="1:12">
      <c r="A17" s="892"/>
      <c r="B17" s="894"/>
      <c r="C17" s="894"/>
      <c r="D17" s="894"/>
      <c r="E17" s="895"/>
      <c r="F17" s="46"/>
      <c r="G17" s="897"/>
      <c r="H17" s="880"/>
      <c r="I17" s="880"/>
      <c r="J17" s="880"/>
      <c r="K17" s="880"/>
      <c r="L17" s="881"/>
    </row>
    <row r="18" spans="1:12">
      <c r="A18" s="892"/>
      <c r="B18" s="894"/>
      <c r="C18" s="894"/>
      <c r="D18" s="894"/>
      <c r="E18" s="895"/>
      <c r="F18" s="46"/>
      <c r="G18" s="907"/>
      <c r="H18" s="908"/>
      <c r="I18" s="909"/>
      <c r="J18" s="880"/>
      <c r="K18" s="880"/>
      <c r="L18" s="881"/>
    </row>
    <row r="19" spans="1:12" ht="30.75" customHeight="1">
      <c r="A19" s="892"/>
      <c r="B19" s="894"/>
      <c r="C19" s="894"/>
      <c r="D19" s="894"/>
      <c r="E19" s="895"/>
      <c r="F19" s="46"/>
      <c r="G19" s="910"/>
      <c r="H19" s="911"/>
      <c r="I19" s="912"/>
      <c r="J19" s="880"/>
      <c r="K19" s="880"/>
      <c r="L19" s="881"/>
    </row>
    <row r="20" spans="1:12">
      <c r="A20" s="892"/>
      <c r="B20" s="894"/>
      <c r="C20" s="894"/>
      <c r="D20" s="894"/>
      <c r="E20" s="895"/>
      <c r="F20" s="46"/>
      <c r="G20" s="897"/>
      <c r="H20" s="880"/>
      <c r="I20" s="880"/>
      <c r="J20" s="880"/>
      <c r="K20" s="880"/>
      <c r="L20" s="881"/>
    </row>
    <row r="21" spans="1:12">
      <c r="A21" s="892"/>
      <c r="B21" s="894"/>
      <c r="C21" s="894"/>
      <c r="D21" s="894"/>
      <c r="E21" s="895"/>
      <c r="F21" s="46"/>
      <c r="G21" s="897"/>
      <c r="H21" s="880"/>
      <c r="I21" s="880"/>
      <c r="J21" s="880"/>
      <c r="K21" s="880"/>
      <c r="L21" s="881"/>
    </row>
    <row r="22" spans="1:12">
      <c r="A22" s="892"/>
      <c r="B22" s="894"/>
      <c r="C22" s="894"/>
      <c r="D22" s="894"/>
      <c r="E22" s="895"/>
      <c r="F22" s="46"/>
      <c r="G22" s="897"/>
      <c r="H22" s="880"/>
      <c r="I22" s="880"/>
      <c r="J22" s="880"/>
      <c r="K22" s="880"/>
      <c r="L22" s="881"/>
    </row>
    <row r="23" spans="1:12">
      <c r="A23" s="892"/>
      <c r="B23" s="894"/>
      <c r="C23" s="894"/>
      <c r="D23" s="894"/>
      <c r="E23" s="895"/>
      <c r="F23" s="46"/>
      <c r="G23" s="897"/>
      <c r="H23" s="880"/>
      <c r="I23" s="880"/>
      <c r="J23" s="880"/>
      <c r="K23" s="880"/>
      <c r="L23" s="881"/>
    </row>
    <row r="24" spans="1:12">
      <c r="A24" s="892"/>
      <c r="B24" s="894"/>
      <c r="C24" s="894"/>
      <c r="D24" s="894"/>
      <c r="E24" s="895"/>
      <c r="F24" s="46"/>
      <c r="G24" s="897"/>
      <c r="H24" s="880"/>
      <c r="I24" s="880"/>
      <c r="J24" s="880"/>
      <c r="K24" s="880"/>
      <c r="L24" s="881"/>
    </row>
    <row r="25" spans="1:12" ht="15.75" thickBot="1">
      <c r="A25" s="893"/>
      <c r="B25" s="924"/>
      <c r="C25" s="924"/>
      <c r="D25" s="924"/>
      <c r="E25" s="925"/>
      <c r="F25" s="46"/>
      <c r="G25" s="915"/>
      <c r="H25" s="882"/>
      <c r="I25" s="882"/>
      <c r="J25" s="882"/>
      <c r="K25" s="882"/>
      <c r="L25" s="883"/>
    </row>
    <row r="27" spans="1:12" ht="18.75">
      <c r="E27" s="914" t="s">
        <v>299</v>
      </c>
      <c r="F27" s="914"/>
      <c r="G27" s="914"/>
      <c r="H27" s="914"/>
      <c r="I27" s="914"/>
    </row>
    <row r="28" spans="1:12" ht="6" customHeight="1">
      <c r="E28" s="72"/>
      <c r="F28" s="72"/>
      <c r="G28" s="72"/>
      <c r="H28" s="72"/>
      <c r="I28" s="72"/>
    </row>
    <row r="29" spans="1:12" s="33" customFormat="1" ht="21" customHeight="1" thickBot="1">
      <c r="B29" s="76" t="s">
        <v>81</v>
      </c>
      <c r="C29" s="76"/>
      <c r="D29" s="76"/>
      <c r="E29" s="76"/>
      <c r="F29" s="76"/>
      <c r="G29" s="76"/>
      <c r="H29" s="76"/>
      <c r="I29" s="76"/>
      <c r="J29" s="76"/>
      <c r="K29" s="76"/>
      <c r="L29" s="76"/>
    </row>
    <row r="30" spans="1:12" ht="6" customHeight="1" thickBot="1">
      <c r="B30" s="74"/>
    </row>
    <row r="31" spans="1:12" ht="21.75" customHeight="1" thickBot="1">
      <c r="B31" s="898" t="s">
        <v>110</v>
      </c>
      <c r="C31" s="899"/>
      <c r="D31" s="899"/>
      <c r="E31" s="900"/>
      <c r="F31" s="77"/>
      <c r="G31" s="913" t="s">
        <v>288</v>
      </c>
      <c r="H31" s="878"/>
      <c r="I31" s="878"/>
      <c r="J31" s="78" t="s">
        <v>269</v>
      </c>
      <c r="K31" s="878" t="s">
        <v>267</v>
      </c>
      <c r="L31" s="879"/>
    </row>
    <row r="32" spans="1:12" ht="14.25" customHeight="1">
      <c r="A32" s="891" t="s">
        <v>278</v>
      </c>
      <c r="B32" s="916"/>
      <c r="C32" s="917"/>
      <c r="D32" s="917"/>
      <c r="E32" s="918"/>
      <c r="F32" s="46"/>
      <c r="G32" s="926"/>
      <c r="H32" s="876"/>
      <c r="I32" s="876"/>
      <c r="J32" s="876"/>
      <c r="K32" s="876"/>
      <c r="L32" s="877"/>
    </row>
    <row r="33" spans="1:12" ht="16.5" customHeight="1">
      <c r="A33" s="892"/>
      <c r="B33" s="910"/>
      <c r="C33" s="911"/>
      <c r="D33" s="911"/>
      <c r="E33" s="919"/>
      <c r="F33" s="46"/>
      <c r="G33" s="887"/>
      <c r="H33" s="872"/>
      <c r="I33" s="872"/>
      <c r="J33" s="872"/>
      <c r="K33" s="872"/>
      <c r="L33" s="873"/>
    </row>
    <row r="34" spans="1:12">
      <c r="A34" s="892"/>
      <c r="B34" s="888" t="str">
        <f>IF(Recomandari!I43="","",Recomandari!I43)</f>
        <v/>
      </c>
      <c r="C34" s="889"/>
      <c r="D34" s="889"/>
      <c r="E34" s="890"/>
      <c r="F34" s="46"/>
      <c r="G34" s="887"/>
      <c r="H34" s="872"/>
      <c r="I34" s="872"/>
      <c r="J34" s="872"/>
      <c r="K34" s="872"/>
      <c r="L34" s="873"/>
    </row>
    <row r="35" spans="1:12">
      <c r="A35" s="892"/>
      <c r="B35" s="888"/>
      <c r="C35" s="889"/>
      <c r="D35" s="889"/>
      <c r="E35" s="890"/>
      <c r="F35" s="46"/>
      <c r="G35" s="887"/>
      <c r="H35" s="872"/>
      <c r="I35" s="872"/>
      <c r="J35" s="872"/>
      <c r="K35" s="872"/>
      <c r="L35" s="873"/>
    </row>
    <row r="36" spans="1:12">
      <c r="A36" s="892"/>
      <c r="B36" s="888" t="str">
        <f>+IF(Recomandari!I53="","",Recomandari!I53)</f>
        <v/>
      </c>
      <c r="C36" s="889"/>
      <c r="D36" s="889"/>
      <c r="E36" s="890"/>
      <c r="F36" s="46"/>
      <c r="G36" s="887"/>
      <c r="H36" s="872"/>
      <c r="I36" s="872"/>
      <c r="J36" s="872"/>
      <c r="K36" s="872"/>
      <c r="L36" s="873"/>
    </row>
    <row r="37" spans="1:12">
      <c r="A37" s="892"/>
      <c r="B37" s="888"/>
      <c r="C37" s="889"/>
      <c r="D37" s="889"/>
      <c r="E37" s="890"/>
      <c r="F37" s="46"/>
      <c r="G37" s="887"/>
      <c r="H37" s="872"/>
      <c r="I37" s="872"/>
      <c r="J37" s="872"/>
      <c r="K37" s="872"/>
      <c r="L37" s="873"/>
    </row>
    <row r="38" spans="1:12">
      <c r="A38" s="892"/>
      <c r="B38" s="888"/>
      <c r="C38" s="889"/>
      <c r="D38" s="889"/>
      <c r="E38" s="890"/>
      <c r="F38" s="46"/>
      <c r="G38" s="887"/>
      <c r="H38" s="872"/>
      <c r="I38" s="872"/>
      <c r="J38" s="872"/>
      <c r="K38" s="872"/>
      <c r="L38" s="873"/>
    </row>
    <row r="39" spans="1:12">
      <c r="A39" s="892"/>
      <c r="B39" s="888"/>
      <c r="C39" s="889"/>
      <c r="D39" s="889"/>
      <c r="E39" s="890"/>
      <c r="F39" s="46"/>
      <c r="G39" s="887"/>
      <c r="H39" s="872"/>
      <c r="I39" s="872"/>
      <c r="J39" s="872"/>
      <c r="K39" s="872"/>
      <c r="L39" s="873"/>
    </row>
    <row r="40" spans="1:12">
      <c r="A40" s="892"/>
      <c r="B40" s="888"/>
      <c r="C40" s="889"/>
      <c r="D40" s="889"/>
      <c r="E40" s="890"/>
      <c r="F40" s="46"/>
      <c r="G40" s="887"/>
      <c r="H40" s="872"/>
      <c r="I40" s="872"/>
      <c r="J40" s="872"/>
      <c r="K40" s="872"/>
      <c r="L40" s="873"/>
    </row>
    <row r="41" spans="1:12">
      <c r="A41" s="892"/>
      <c r="B41" s="888"/>
      <c r="C41" s="889"/>
      <c r="D41" s="889"/>
      <c r="E41" s="890"/>
      <c r="F41" s="46"/>
      <c r="G41" s="887"/>
      <c r="H41" s="872"/>
      <c r="I41" s="872"/>
      <c r="J41" s="872"/>
      <c r="K41" s="872"/>
      <c r="L41" s="873"/>
    </row>
    <row r="42" spans="1:12">
      <c r="A42" s="892"/>
      <c r="B42" s="888"/>
      <c r="C42" s="889"/>
      <c r="D42" s="889"/>
      <c r="E42" s="890"/>
      <c r="F42" s="46"/>
      <c r="G42" s="887"/>
      <c r="H42" s="872"/>
      <c r="I42" s="872"/>
      <c r="J42" s="872"/>
      <c r="K42" s="872"/>
      <c r="L42" s="873"/>
    </row>
    <row r="43" spans="1:12" ht="15.75" thickBot="1">
      <c r="A43" s="893"/>
      <c r="B43" s="920"/>
      <c r="C43" s="921"/>
      <c r="D43" s="921"/>
      <c r="E43" s="922"/>
      <c r="F43" s="46"/>
      <c r="G43" s="923"/>
      <c r="H43" s="874"/>
      <c r="I43" s="874"/>
      <c r="J43" s="874"/>
      <c r="K43" s="874"/>
      <c r="L43" s="875"/>
    </row>
  </sheetData>
  <mergeCells count="67">
    <mergeCell ref="K20:L21"/>
    <mergeCell ref="J32:J33"/>
    <mergeCell ref="A32:A43"/>
    <mergeCell ref="G31:I31"/>
    <mergeCell ref="G20:I21"/>
    <mergeCell ref="G22:I23"/>
    <mergeCell ref="E27:I27"/>
    <mergeCell ref="B31:E31"/>
    <mergeCell ref="G24:I25"/>
    <mergeCell ref="G38:I39"/>
    <mergeCell ref="B32:E33"/>
    <mergeCell ref="B42:E43"/>
    <mergeCell ref="G42:I43"/>
    <mergeCell ref="B24:E25"/>
    <mergeCell ref="G32:I33"/>
    <mergeCell ref="B40:E41"/>
    <mergeCell ref="D5:J5"/>
    <mergeCell ref="B13:E13"/>
    <mergeCell ref="J24:J25"/>
    <mergeCell ref="B14:E15"/>
    <mergeCell ref="J22:J23"/>
    <mergeCell ref="G16:I17"/>
    <mergeCell ref="B18:E19"/>
    <mergeCell ref="B22:E23"/>
    <mergeCell ref="B20:E21"/>
    <mergeCell ref="J20:J21"/>
    <mergeCell ref="B10:L11"/>
    <mergeCell ref="K13:L13"/>
    <mergeCell ref="K18:L19"/>
    <mergeCell ref="G18:I19"/>
    <mergeCell ref="G13:I13"/>
    <mergeCell ref="K22:L23"/>
    <mergeCell ref="B34:E35"/>
    <mergeCell ref="G34:I35"/>
    <mergeCell ref="J34:J35"/>
    <mergeCell ref="B36:E37"/>
    <mergeCell ref="G36:I37"/>
    <mergeCell ref="A14:A25"/>
    <mergeCell ref="J18:J19"/>
    <mergeCell ref="J16:J17"/>
    <mergeCell ref="J14:J15"/>
    <mergeCell ref="B16:E17"/>
    <mergeCell ref="G14:I15"/>
    <mergeCell ref="K31:L31"/>
    <mergeCell ref="K24:L25"/>
    <mergeCell ref="K34:L35"/>
    <mergeCell ref="K40:L41"/>
    <mergeCell ref="B2:L2"/>
    <mergeCell ref="C4:D4"/>
    <mergeCell ref="K14:L15"/>
    <mergeCell ref="K16:L17"/>
    <mergeCell ref="E3:I3"/>
    <mergeCell ref="J3:K3"/>
    <mergeCell ref="E4:I4"/>
    <mergeCell ref="J4:K4"/>
    <mergeCell ref="E6:I6"/>
    <mergeCell ref="C3:D3"/>
    <mergeCell ref="G40:I41"/>
    <mergeCell ref="B38:E39"/>
    <mergeCell ref="K42:L43"/>
    <mergeCell ref="K36:L37"/>
    <mergeCell ref="K38:L39"/>
    <mergeCell ref="K32:L33"/>
    <mergeCell ref="J36:J37"/>
    <mergeCell ref="J40:J41"/>
    <mergeCell ref="J42:J43"/>
    <mergeCell ref="J38:J39"/>
  </mergeCells>
  <phoneticPr fontId="30" type="noConversion"/>
  <conditionalFormatting sqref="C4:D4">
    <cfRule type="cellIs" dxfId="2" priority="1" stopIfTrue="1" operator="equal">
      <formula>"C"</formula>
    </cfRule>
    <cfRule type="cellIs" dxfId="1" priority="2" stopIfTrue="1" operator="equal">
      <formula>"B2"</formula>
    </cfRule>
    <cfRule type="cellIs" dxfId="0" priority="3" stopIfTrue="1" operator="equal">
      <formula>"B1"</formula>
    </cfRule>
  </conditionalFormatting>
  <pageMargins left="0.70866141732283472" right="0.70866141732283472" top="0.74803149606299213" bottom="0.74803149606299213" header="0.31496062992125984" footer="0.31496062992125984"/>
  <pageSetup paperSize="9" scale="70" orientation="landscape" r:id="rId1"/>
  <headerFooter alignWithMargins="0">
    <oddFooter>&amp;L&amp;F&amp;C&amp;A&amp;RV1.0          &amp;D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Nr xmlns="f127e3a1-6a43-4b35-8211-dfdf2a8cacea" xsi:nil="true"/>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7AE33814D636243AB6A9FA2A045E8DA" ma:contentTypeVersion="3" ma:contentTypeDescription="Create a new document." ma:contentTypeScope="" ma:versionID="af1a29e97202afb25995f8da1615af72">
  <xsd:schema xmlns:xsd="http://www.w3.org/2001/XMLSchema" xmlns:p="http://schemas.microsoft.com/office/2006/metadata/properties" xmlns:ns1="http://schemas.microsoft.com/sharepoint/v3" xmlns:ns3="f127e3a1-6a43-4b35-8211-dfdf2a8cacea" targetNamespace="http://schemas.microsoft.com/office/2006/metadata/properties" ma:root="true" ma:fieldsID="563097b2b740befc2bcdae137e789546" ns1:_="" ns3:_="">
    <xsd:import namespace="http://schemas.microsoft.com/sharepoint/v3"/>
    <xsd:import namespace="f127e3a1-6a43-4b35-8211-dfdf2a8cacea"/>
    <xsd:element name="properties">
      <xsd:complexType>
        <xsd:sequence>
          <xsd:element name="documentManagement">
            <xsd:complexType>
              <xsd:all>
                <xsd:element ref="ns1:PublishingStartDate" minOccurs="0"/>
                <xsd:element ref="ns1:PublishingExpirationDate" minOccurs="0"/>
                <xsd:element ref="ns3:N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f127e3a1-6a43-4b35-8211-dfdf2a8cacea" elementFormDefault="qualified">
    <xsd:import namespace="http://schemas.microsoft.com/office/2006/documentManagement/types"/>
    <xsd:element name="Nr" ma:index="11" nillable="true" ma:displayName="Nr" ma:internalName="Nr">
      <xsd:simpleType>
        <xsd:restriction base="dms:Number"/>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ma:index="10"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EBF073CC-B72F-4A6E-89A6-C2004FB1AA75}">
  <ds:schemaRefs>
    <ds:schemaRef ds:uri="http://purl.org/dc/dcmitype/"/>
    <ds:schemaRef ds:uri="http://schemas.microsoft.com/office/2006/documentManagement/types"/>
    <ds:schemaRef ds:uri="http://schemas.microsoft.com/office/2006/metadata/properties"/>
    <ds:schemaRef ds:uri="http://schemas.microsoft.com/sharepoint/v3"/>
    <ds:schemaRef ds:uri="http://purl.org/dc/terms/"/>
    <ds:schemaRef ds:uri="http://schemas.openxmlformats.org/package/2006/metadata/core-properties"/>
    <ds:schemaRef ds:uri="f127e3a1-6a43-4b35-8211-dfdf2a8cacea"/>
    <ds:schemaRef ds:uri="http://www.w3.org/XML/1998/namespace"/>
    <ds:schemaRef ds:uri="http://purl.org/dc/elements/1.1/"/>
  </ds:schemaRefs>
</ds:datastoreItem>
</file>

<file path=customXml/itemProps2.xml><?xml version="1.0" encoding="utf-8"?>
<ds:datastoreItem xmlns:ds="http://schemas.openxmlformats.org/officeDocument/2006/customXml" ds:itemID="{FF8B9337-4B91-4BFB-AD68-7B155DF4A2A0}">
  <ds:schemaRefs>
    <ds:schemaRef ds:uri="http://schemas.microsoft.com/sharepoint/v3/contenttype/forms"/>
  </ds:schemaRefs>
</ds:datastoreItem>
</file>

<file path=customXml/itemProps3.xml><?xml version="1.0" encoding="utf-8"?>
<ds:datastoreItem xmlns:ds="http://schemas.openxmlformats.org/officeDocument/2006/customXml" ds:itemID="{65240FC5-D0A5-4050-99A6-A816642943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27e3a1-6a43-4b35-8211-dfdf2a8cace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Worksheets</vt:lpstr>
      </vt:variant>
      <vt:variant>
        <vt:i4>10</vt:i4>
      </vt:variant>
      <vt:variant>
        <vt:lpstr>Named Ranges</vt:lpstr>
      </vt:variant>
      <vt:variant>
        <vt:i4>22</vt:i4>
      </vt:variant>
    </vt:vector>
  </HeadingPairs>
  <TitlesOfParts>
    <vt:vector size="32" baseType="lpstr">
      <vt:lpstr>Meniu</vt:lpstr>
      <vt:lpstr>Lista Indicatorilor</vt:lpstr>
      <vt:lpstr>Introducerea datelor</vt:lpstr>
      <vt:lpstr>Detalii despre Grant</vt:lpstr>
      <vt:lpstr>Financiar</vt:lpstr>
      <vt:lpstr>Management</vt:lpstr>
      <vt:lpstr>Programatic</vt:lpstr>
      <vt:lpstr>Recomandari</vt:lpstr>
      <vt:lpstr>Actions</vt:lpstr>
      <vt:lpstr>Setup</vt:lpstr>
      <vt:lpstr>Component</vt:lpstr>
      <vt:lpstr>Countries</vt:lpstr>
      <vt:lpstr>Currency</vt:lpstr>
      <vt:lpstr>LFA</vt:lpstr>
      <vt:lpstr>Medicaments</vt:lpstr>
      <vt:lpstr>PERIOD</vt:lpstr>
      <vt:lpstr>Phase</vt:lpstr>
      <vt:lpstr>Actions!Print_Area</vt:lpstr>
      <vt:lpstr>Financiar!Print_Area</vt:lpstr>
      <vt:lpstr>Management!Print_Area</vt:lpstr>
      <vt:lpstr>Programatic!Print_Area</vt:lpstr>
      <vt:lpstr>PrintA</vt:lpstr>
      <vt:lpstr>PrintDataF</vt:lpstr>
      <vt:lpstr>PrintDataM</vt:lpstr>
      <vt:lpstr>PrintF</vt:lpstr>
      <vt:lpstr>PrintGD</vt:lpstr>
      <vt:lpstr>Actions!PrintM</vt:lpstr>
      <vt:lpstr>PrintM</vt:lpstr>
      <vt:lpstr>PrintP</vt:lpstr>
      <vt:lpstr>PrintR</vt:lpstr>
      <vt:lpstr>Rating</vt:lpstr>
      <vt:lpstr>Round</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CCM_Generic_Dashboard_en</dc:title>
  <dc:subject>&amp;lt;p&amp;gt;Setup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subject>
  <dc:creator>Genc Kastrati</dc:creator>
  <dc:description>&amp;lt;p&amp;gt;Setup  Actions  Recommendations  Programmatic  Management  Finance  Grant Detail  Data Entry  List of Indicators  Menu  Component  Countries  Currency  LFA  Medicaments  PERIOD  Phase  PrintA  PrintDataF  PrintDataM  PrintF  PrintGD  PrintM  PrintM  PrintP  PrintR  Rating  Round   Identified: Total number of potential &amp;lt;/p&amp;gt;</dc:description>
  <cp:lastModifiedBy>Violeta</cp:lastModifiedBy>
  <cp:lastPrinted>2011-08-23T12:26:20Z</cp:lastPrinted>
  <dcterms:created xsi:type="dcterms:W3CDTF">2008-11-20T16:06:13Z</dcterms:created>
  <dcterms:modified xsi:type="dcterms:W3CDTF">2016-04-07T12:43:43Z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oot_Map">
    <vt:lpwstr>C:\Documents and Settings\rfplain\Desktop\Root_Map.xsd</vt:lpwstr>
  </property>
  <property fmtid="{D5CDD505-2E9C-101B-9397-08002B2CF9AE}" pid="3" name="ContentType">
    <vt:lpwstr>Document</vt:lpwstr>
  </property>
  <property fmtid="{D5CDD505-2E9C-101B-9397-08002B2CF9AE}" pid="4" name="Version">
    <vt:lpwstr>1.0</vt:lpwstr>
  </property>
  <property fmtid="{D5CDD505-2E9C-101B-9397-08002B2CF9AE}" pid="5" name="ContentTypeId">
    <vt:lpwstr>0x0101004BF1F6075714FF459EA7921B9223C8F9</vt:lpwstr>
  </property>
  <property fmtid="{D5CDD505-2E9C-101B-9397-08002B2CF9AE}" pid="6" name="EktContentLanguage">
    <vt:i4>1033</vt:i4>
  </property>
  <property fmtid="{D5CDD505-2E9C-101B-9397-08002B2CF9AE}" pid="7" name="EktQuickLink">
    <vt:lpwstr>DownloadAsset.aspx?id=10408</vt:lpwstr>
  </property>
  <property fmtid="{D5CDD505-2E9C-101B-9397-08002B2CF9AE}" pid="8" name="EktContentType">
    <vt:i4>101</vt:i4>
  </property>
  <property fmtid="{D5CDD505-2E9C-101B-9397-08002B2CF9AE}" pid="9" name="EktContentSubType">
    <vt:i4>0</vt:i4>
  </property>
  <property fmtid="{D5CDD505-2E9C-101B-9397-08002B2CF9AE}" pid="10" name="EktFolderName">
    <vt:lpwstr/>
  </property>
  <property fmtid="{D5CDD505-2E9C-101B-9397-08002B2CF9AE}" pid="11" name="EktCmsPath">
    <vt:lpwstr>&amp;lt;p&amp;gt;Setup  Actions  Recommendations  Programmatic  Management  Finance  Grant Detail  Data Entry  List of Indicators  Menu  Component  Countries  Currency  LFA  Medicaments  PERIOD  Phase  PrintA  PrintDataF  PrintDataM  PrintF  PrintGD  PrintM  Prin</vt:lpwstr>
  </property>
  <property fmtid="{D5CDD505-2E9C-101B-9397-08002B2CF9AE}" pid="12" name="EktExpiryType">
    <vt:i4>1</vt:i4>
  </property>
  <property fmtid="{D5CDD505-2E9C-101B-9397-08002B2CF9AE}" pid="13" name="EktDateCreated">
    <vt:filetime>2011-06-15T08:46:15Z</vt:filetime>
  </property>
  <property fmtid="{D5CDD505-2E9C-101B-9397-08002B2CF9AE}" pid="14" name="EktDateModified">
    <vt:filetime>2011-06-15T08:46:22Z</vt:filetime>
  </property>
  <property fmtid="{D5CDD505-2E9C-101B-9397-08002B2CF9AE}" pid="15" name="EktTaxCategory">
    <vt:lpwstr> #eksep# \Navigation\documents\ccm #eksep# </vt:lpwstr>
  </property>
  <property fmtid="{D5CDD505-2E9C-101B-9397-08002B2CF9AE}" pid="16" name="EktDisabledTaxCategory">
    <vt:lpwstr/>
  </property>
  <property fmtid="{D5CDD505-2E9C-101B-9397-08002B2CF9AE}" pid="17" name="EktCmsSize">
    <vt:i4>835584</vt:i4>
  </property>
  <property fmtid="{D5CDD505-2E9C-101B-9397-08002B2CF9AE}" pid="18" name="EktSearchable">
    <vt:i4>1</vt:i4>
  </property>
  <property fmtid="{D5CDD505-2E9C-101B-9397-08002B2CF9AE}" pid="19" name="EktEDescription">
    <vt:lpwstr>Summary &amp;lt;p&amp;gt;Setup  Actions  Recommendations  Programmatic  Management  Finance  Grant Detail  Data Entry  List of Indicators  Menu  Component  Countries  Currency  LFA  Medicaments  PERIOD  Phase  PrintA  PrintDataF  PrintDataM  PrintF  PrintGD  Prin</vt:lpwstr>
  </property>
  <property fmtid="{D5CDD505-2E9C-101B-9397-08002B2CF9AE}" pid="20" name="EktFile_Size">
    <vt:lpwstr>811 KB</vt:lpwstr>
  </property>
  <property fmtid="{D5CDD505-2E9C-101B-9397-08002B2CF9AE}" pid="21" name="EktFile_Type">
    <vt:lpwstr>XLS</vt:lpwstr>
  </property>
  <property fmtid="{D5CDD505-2E9C-101B-9397-08002B2CF9AE}" pid="22" name="ekttaxonomyenabled">
    <vt:i4>1</vt:i4>
  </property>
</Properties>
</file>