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workbookProtection lockStructure="1"/>
  <bookViews>
    <workbookView xWindow="0" yWindow="0" windowWidth="21840" windowHeight="9105" tabRatio="721" activeTab="6"/>
  </bookViews>
  <sheets>
    <sheet name="Meniu" sheetId="1" r:id="rId1"/>
    <sheet name="Lista Indicatorilor" sheetId="45" r:id="rId2"/>
    <sheet name="Introducerea datelor" sheetId="29" r:id="rId3"/>
    <sheet name="Detalii despre Grant" sheetId="27" r:id="rId4"/>
    <sheet name="Financiar" sheetId="30" r:id="rId5"/>
    <sheet name="Management" sheetId="35" r:id="rId6"/>
    <sheet name="Programatic" sheetId="37" r:id="rId7"/>
    <sheet name="Recomandari" sheetId="42" r:id="rId8"/>
    <sheet name="Actions" sheetId="39" r:id="rId9"/>
    <sheet name="Setup" sheetId="32" state="hidden" r:id="rId10"/>
  </sheets>
  <externalReferences>
    <externalReference r:id="rId11"/>
  </externalReference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Financiar!$A$2:$K$31</definedName>
    <definedName name="_xlnm.Print_Area" localSheetId="5">Management!$A$1:$L$34</definedName>
    <definedName name="_xlnm.Print_Area" localSheetId="6">Programatic!$A$1:$Q$28</definedName>
    <definedName name="PrintA">Actions!$A$2:$L$34</definedName>
    <definedName name="PrintDataF">'Introducerea datelor'!$B$25:$J$65</definedName>
    <definedName name="PrintDataM">'Introducerea datelor'!$B$67:$H$111</definedName>
    <definedName name="PrintF">Financiar!$A$2:$K$31</definedName>
    <definedName name="PrintGD">'Detalii despre Grant'!$A$2:$J$13</definedName>
    <definedName name="PrintM" localSheetId="8">Actions!$A$2:$L$6</definedName>
    <definedName name="PrintM">Management!$A$2:$L$36</definedName>
    <definedName name="PrintP">Programatic!$A$2:$P$29</definedName>
    <definedName name="PrintR">Recomandari!$A$2:$N$40</definedName>
    <definedName name="Rating">Setup!$G$9:$G$14</definedName>
    <definedName name="Round">Setup!$D$9:$D$21</definedName>
  </definedNames>
  <calcPr calcId="145621" refMode="R1C1"/>
</workbook>
</file>

<file path=xl/calcChain.xml><?xml version="1.0" encoding="utf-8"?>
<calcChain xmlns="http://schemas.openxmlformats.org/spreadsheetml/2006/main">
  <c r="B28" i="37" l="1"/>
  <c r="B27" i="37"/>
  <c r="E90" i="29"/>
  <c r="L33" i="29"/>
  <c r="M33" i="29" s="1"/>
  <c r="M35" i="29" s="1"/>
  <c r="C47" i="29"/>
  <c r="F47" i="29" s="1"/>
  <c r="L34" i="29"/>
  <c r="M34" i="29"/>
  <c r="K35" i="29"/>
  <c r="D47" i="29"/>
  <c r="D41" i="42"/>
  <c r="M9" i="37"/>
  <c r="G9" i="37"/>
  <c r="C9" i="37"/>
  <c r="G26" i="37"/>
  <c r="I147" i="29"/>
  <c r="I145" i="29"/>
  <c r="I143" i="29"/>
  <c r="H147" i="29"/>
  <c r="H146" i="29"/>
  <c r="H145" i="29"/>
  <c r="H144" i="29"/>
  <c r="H143" i="29"/>
  <c r="H142" i="29"/>
  <c r="I146" i="29"/>
  <c r="I144" i="29"/>
  <c r="I142" i="29"/>
  <c r="E55" i="29"/>
  <c r="E54" i="29"/>
  <c r="E53" i="29"/>
  <c r="E52" i="29"/>
  <c r="G21" i="37"/>
  <c r="G24" i="37"/>
  <c r="G22" i="37"/>
  <c r="D37" i="42"/>
  <c r="F28" i="37"/>
  <c r="E28" i="37"/>
  <c r="E27" i="37"/>
  <c r="G27" i="37" s="1"/>
  <c r="E25" i="37"/>
  <c r="G25" i="37"/>
  <c r="O33" i="29"/>
  <c r="O34" i="29"/>
  <c r="B32" i="29"/>
  <c r="B31" i="29"/>
  <c r="E51" i="29"/>
  <c r="D38" i="29"/>
  <c r="C38" i="29"/>
  <c r="B22" i="45"/>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3" i="32"/>
  <c r="B4" i="1"/>
  <c r="E89" i="29"/>
  <c r="D11" i="42"/>
  <c r="J3" i="35"/>
  <c r="H7" i="35" s="1"/>
  <c r="L3" i="35"/>
  <c r="I3" i="30"/>
  <c r="K3" i="30"/>
  <c r="D33" i="42"/>
  <c r="D34" i="42"/>
  <c r="D35" i="42"/>
  <c r="D36" i="42"/>
  <c r="D38" i="42"/>
  <c r="D39" i="42"/>
  <c r="D40" i="42"/>
  <c r="D32" i="42"/>
  <c r="D31" i="42"/>
  <c r="D30" i="42"/>
  <c r="D29" i="42"/>
  <c r="E109" i="29"/>
  <c r="G109" i="29"/>
  <c r="I109" i="29" s="1"/>
  <c r="E108" i="29"/>
  <c r="G108" i="29" s="1"/>
  <c r="I108" i="29" s="1"/>
  <c r="E110" i="29"/>
  <c r="G110" i="29" s="1"/>
  <c r="I110" i="29" s="1"/>
  <c r="E111" i="29"/>
  <c r="G111" i="29" s="1"/>
  <c r="I111" i="29" s="1"/>
  <c r="K30" i="35"/>
  <c r="K31" i="35"/>
  <c r="K32" i="35"/>
  <c r="K33" i="35"/>
  <c r="L143" i="29"/>
  <c r="M143" i="29"/>
  <c r="L144" i="29"/>
  <c r="M144" i="29"/>
  <c r="L145" i="29"/>
  <c r="M145" i="29"/>
  <c r="L146" i="29"/>
  <c r="M146" i="29"/>
  <c r="L147" i="29"/>
  <c r="M147" i="29"/>
  <c r="M142" i="29"/>
  <c r="F144" i="29"/>
  <c r="F146" i="29"/>
  <c r="F142" i="29"/>
  <c r="H29" i="30"/>
  <c r="H28" i="30"/>
  <c r="H27" i="30"/>
  <c r="D24" i="42"/>
  <c r="D23" i="42"/>
  <c r="D22" i="42"/>
  <c r="D21" i="42"/>
  <c r="D20" i="42"/>
  <c r="D19" i="42"/>
  <c r="D14" i="42"/>
  <c r="D13" i="42"/>
  <c r="D12" i="42"/>
  <c r="L35" i="29"/>
  <c r="B25" i="45"/>
  <c r="B23" i="45"/>
  <c r="B21" i="45"/>
  <c r="B20" i="45"/>
  <c r="B19" i="45"/>
  <c r="B11" i="45"/>
  <c r="B10" i="45"/>
  <c r="B9" i="45"/>
  <c r="B8" i="45"/>
  <c r="B4" i="37"/>
  <c r="B4" i="35"/>
  <c r="B4" i="30"/>
  <c r="G73" i="29"/>
  <c r="E20" i="42" s="1"/>
  <c r="G12" i="27"/>
  <c r="H4" i="1"/>
  <c r="K147" i="29"/>
  <c r="K146" i="29"/>
  <c r="K145" i="29"/>
  <c r="K144" i="29"/>
  <c r="K143" i="29"/>
  <c r="K142" i="29"/>
  <c r="G72"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D5" i="35"/>
  <c r="E4" i="35"/>
  <c r="K5" i="35"/>
  <c r="J4" i="35"/>
  <c r="D5" i="37"/>
  <c r="P5" i="37"/>
  <c r="P4" i="37"/>
  <c r="O3" i="37"/>
  <c r="J5" i="30"/>
  <c r="D5" i="30"/>
  <c r="I4" i="30"/>
  <c r="E4" i="30"/>
  <c r="L142" i="29"/>
  <c r="J147" i="29"/>
  <c r="J146" i="29"/>
  <c r="J145" i="29"/>
  <c r="J144" i="29"/>
  <c r="J143" i="29"/>
  <c r="J142" i="29"/>
  <c r="B36" i="39"/>
  <c r="B34" i="39"/>
  <c r="B34" i="35"/>
  <c r="Q50" i="29"/>
  <c r="Q29" i="29"/>
  <c r="Z24" i="37"/>
  <c r="AA24" i="37" s="1"/>
  <c r="Z23" i="37"/>
  <c r="AA23" i="37" s="1"/>
  <c r="Z22" i="37"/>
  <c r="AA22" i="37" s="1"/>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U27" i="37"/>
  <c r="T25" i="37"/>
  <c r="U25" i="37"/>
  <c r="V25" i="37"/>
  <c r="W25" i="37"/>
  <c r="X25" i="37"/>
  <c r="T28" i="37"/>
  <c r="T26" i="37"/>
  <c r="U26" i="37"/>
  <c r="V26" i="37"/>
  <c r="W26" i="37"/>
  <c r="X26" i="37"/>
  <c r="T27" i="37"/>
  <c r="V27" i="37"/>
  <c r="X27" i="37"/>
  <c r="U28" i="37"/>
  <c r="W28" i="37"/>
  <c r="T29" i="37"/>
  <c r="U29" i="37"/>
  <c r="V29" i="37"/>
  <c r="W29" i="37"/>
  <c r="X29" i="37"/>
  <c r="X28" i="37"/>
  <c r="V28" i="37"/>
  <c r="W27" i="37"/>
  <c r="Q33" i="29"/>
  <c r="H35" i="29"/>
  <c r="Q35" i="29"/>
  <c r="Q34" i="29"/>
  <c r="Q49" i="29"/>
  <c r="G35" i="29"/>
  <c r="Q30" i="29"/>
  <c r="E35" i="29"/>
  <c r="D35" i="29"/>
  <c r="C35" i="29"/>
  <c r="Q31" i="29"/>
  <c r="F35" i="29"/>
  <c r="B2" i="1"/>
  <c r="J35" i="29"/>
  <c r="I35" i="29"/>
  <c r="N35" i="29"/>
  <c r="B8" i="30"/>
  <c r="Q32" i="29"/>
  <c r="H8" i="30"/>
  <c r="G28" i="37"/>
  <c r="H22" i="30"/>
  <c r="B15" i="35"/>
  <c r="B22" i="30"/>
  <c r="P31" i="29" l="1"/>
  <c r="AB23" i="37"/>
  <c r="AE23" i="37"/>
  <c r="AD23" i="37"/>
  <c r="AC23" i="37"/>
  <c r="AF23" i="37"/>
  <c r="AF22" i="37"/>
  <c r="AC22" i="37"/>
  <c r="AE22" i="37"/>
  <c r="AD22" i="37"/>
  <c r="AB22" i="37"/>
  <c r="AC24" i="37"/>
  <c r="AF24" i="37"/>
  <c r="AB24" i="37"/>
  <c r="AE24" i="37"/>
  <c r="AD24" i="37"/>
  <c r="K110" i="29"/>
  <c r="L32" i="35" s="1"/>
  <c r="J32" i="35"/>
  <c r="K108" i="29"/>
  <c r="L30" i="35" s="1"/>
  <c r="J30" i="35"/>
  <c r="K111" i="29"/>
  <c r="L33" i="35" s="1"/>
  <c r="J33" i="35"/>
  <c r="K109" i="29"/>
  <c r="L31" i="35" s="1"/>
  <c r="J31" i="35"/>
  <c r="H15" i="35"/>
  <c r="B7" i="35"/>
  <c r="H26" i="35"/>
  <c r="F20" i="42"/>
</calcChain>
</file>

<file path=xl/comments1.xml><?xml version="1.0" encoding="utf-8"?>
<comments xmlns="http://schemas.openxmlformats.org/spreadsheetml/2006/main">
  <authors>
    <author>mgleixner</author>
    <author>molszak</author>
  </authors>
  <commentList>
    <comment ref="B30" authorId="0">
      <text>
        <r>
          <rPr>
            <sz val="8"/>
            <color indexed="81"/>
            <rFont val="Tahoma"/>
            <family val="2"/>
            <charset val="204"/>
          </rPr>
          <t>To define your periods (eg. P1, P2, P3 etc or P9, P10, P11 etc) you need to unprotect the cells.</t>
        </r>
      </text>
    </comment>
    <comment ref="B72" authorId="1">
      <text>
        <r>
          <rPr>
            <b/>
            <sz val="8"/>
            <color indexed="81"/>
            <rFont val="Tahoma"/>
            <family val="2"/>
            <charset val="204"/>
          </rPr>
          <t xml:space="preserve">If data are not available, do not enter zeros; rather, leave the cells in the table blank. </t>
        </r>
      </text>
    </comment>
    <comment ref="B73" authorId="1">
      <text>
        <r>
          <rPr>
            <b/>
            <sz val="8"/>
            <color indexed="81"/>
            <rFont val="Tahoma"/>
            <family val="2"/>
            <charset val="204"/>
          </rPr>
          <t>If data are not available, do not enter zeros; rather, leave the cells in this table blank.</t>
        </r>
      </text>
    </comment>
    <comment ref="B79" authorId="0">
      <text>
        <r>
          <rPr>
            <sz val="8"/>
            <color indexed="81"/>
            <rFont val="Tahoma"/>
            <family val="2"/>
            <charset val="204"/>
          </rPr>
          <t xml:space="preserve">If data are not available, do not enter zeros; rather, leave the cells in this table blank. </t>
        </r>
      </text>
    </comment>
    <comment ref="B94" author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<sst xmlns="http://schemas.openxmlformats.org/spreadsheetml/2006/main" count="671" uniqueCount="526">
  <si>
    <t xml:space="preserve">During the second half of 2013, 290 MDR-TB patients were received incentives for improved treatment compliance from the total number of 358 patients with MDR-TB in ambulatory phase under treatment. The indicator is 102% achieved.                                                                                                                                                            
În a doua jumatate anului 2013, 290 de pacienţi MDR-TB au primit stimulente pentru îmbunătățirea respectării tratamentului din numărul total de 358 pacienţi MDR-TB în faza de ambulator.  Indicatorul este atins. </t>
  </si>
  <si>
    <t>During S6, 202 people (TB/HIV patients and their families) were reached by peer support groups. The indicator is achieved. 
Pe parcursul S6, 202 de persoane (TB/HIV pacienţii şi familiile lor) au beneficiat de suport de la egal la egal. Indicatorul este atins.</t>
  </si>
  <si>
    <t xml:space="preserve">A total of 176 persons were trained, from them: 84 of local stakeholders attending workshops on TB and TB/HIV and 68 of peer educators trained to carry out informational work on TB and 24 journalists at national and district level trained;  The indicator is overachieved. Reason for variance: The  number of journalists to attend the training course  were increased based on the request within the establised budget. 
176 persoane au fost instruite, dintre ei: 84 reprezentanți ai autorităților locale au participat la atelier de lucru în TB și TB/HIV  şi 68 educători de la egal la egal instruiți să efectueze lucrul informațional pe TB şi 24 jurnalişti;  Indicatorul este supraindeplinit.  Motivul pentru variaţie: s-au mărit numărul de jurnalişti pentru participare la cursul de formare.  </t>
  </si>
  <si>
    <t>Numerator: Number of released prison inmates on TB treatment supported through the TB treatment follow-up program during a given time period.
Denominator: Total number of released prison inmates on TB treatment during the same time period.  Because the denominator may vary the targets are set in percentage and absolute numbers will be reported with each Progress Update. All inmates participating in the treatment follow-up program will be provided with financial incentives upon completion of their treatment. When needed, the beneficiaries will be also provided with legal support/processing of legal papers/identification documents.                                                                                                                                       Actual absolute figures for numerator and deniminator will be provided with the report.</t>
  </si>
  <si>
    <t xml:space="preserve">Training program of PHC staff (doctors and nurses) will be continued to strengthen their involvement in TB control, with priority attention to TB case detection, strengthening referrals and cooperation with specialized TB service, TB case management in out-patient settings (including MDR-TB cases), community TB care and adherence support, defaulter tracing and contacts' investigation, in conditions of revised TB care delivery model.                                                                                                                                                                                                      Related activity 3.4.1 </t>
  </si>
  <si>
    <t>Training records and SR reports</t>
  </si>
  <si>
    <t>All persons who attended the course not less than 80% and signed the list of participation at training</t>
  </si>
  <si>
    <t xml:space="preserve">Training records </t>
  </si>
  <si>
    <t>Training records</t>
  </si>
  <si>
    <t>TB patient register and SR reports</t>
  </si>
  <si>
    <t>Patient is considered "reached" if he/she receives at least 25 DOT interventions during 1 month.</t>
  </si>
  <si>
    <t>Register of people reached and SR reports</t>
  </si>
  <si>
    <t>All patients who receive at least three food packages per month.</t>
  </si>
  <si>
    <t>All inmates participating in the treatment follow-up program</t>
  </si>
  <si>
    <t>SR reports</t>
  </si>
  <si>
    <t>New persons who received services during the reported period</t>
  </si>
  <si>
    <t>Program reports</t>
  </si>
  <si>
    <t>Empowerment of people with TB and Communities in Moldova</t>
  </si>
  <si>
    <t>Strengthen the health system and engage all available partners in TB control</t>
  </si>
  <si>
    <t>Integrate TB services on both sides of the prison walls</t>
  </si>
  <si>
    <t>Ensure universal access to diagnosis, treatment, care and support of drug-resistant tuberculosis</t>
  </si>
  <si>
    <t>Operational research in priority issues of TB and monitoring and evaluation</t>
  </si>
  <si>
    <t>Project management</t>
  </si>
  <si>
    <t>Number of TB patients registered under DOTS program who are receiving incentives and enablers to improve their  treatment adherence (Numarul de pacienți înregistrați în programul DOTS care au beneficiat de stimulente pentru sporirea complianței la tratament)</t>
  </si>
  <si>
    <t>Number of volunteers, members of multidisciplinary teams and NGOs representatives trained in TB community aspects(Numarul de voluntari, membri din echipele multidisciplinare, reprezentanti ai ONG-lor insruiti  în aspecte DOT și controlul tuberculozei la nivel de comunitate)</t>
  </si>
  <si>
    <t>Number of people (TB,TB/HIV patients and their families)  reached by peer support groups (Numarul de persoane (pacienți TB,TB/HIV și familiile lor) care au fost instruiti de către grupurile de la egal la egal)</t>
  </si>
  <si>
    <t>Number of peer educators, journalists at national and district level and local stakeholders trained in TB and TB/HIV issues (Numarul de educatori de la egal la egal, jurnaliști la nivel național și regional, persoane-cheie din republică instruiți in TB și TB/HIV)</t>
  </si>
  <si>
    <t>Number and percentage of MDR-TB patients registered under DOTS program who are receiving incentives and enablers for improved treatment compliance (Numarul și procentul de pacienți înregistrați în programul DOTS Plus care au primit stimulente pentru sporirea complianței la tratament)</t>
  </si>
  <si>
    <t>Number of TB service staff trained in DR-TB management (Numarul de personal din serviciu TB  instruiti in managementul TB-MDR)</t>
  </si>
  <si>
    <t xml:space="preserve">Percentage of released prison inmates on TB treatment supported through the TB treatment follow-up program (Procentul de deţinuţi înrolați  în tratamentul TB și susţinuți prin programul tratamentului TB de follow-up)  </t>
  </si>
  <si>
    <t>Number of new TB patients in ambulatory phases provided with DOT support by the community (Numărul pacienților noi cu TB aflați în faza de ambulator care au beneficiat de suportul DOT în cadrul centrelor comunitare)</t>
  </si>
  <si>
    <t xml:space="preserve">Number of PHC staff trained in TB case management, community TB care issues and methods of informational work with different groups of population  (Numărul de lucrători medicali instruiți în managementul de caz, probleme de îngrijire comunitară, lucru informaţional cu diferite grupuri de populaţie)  </t>
  </si>
  <si>
    <t>The default rate among New TB Cases in Community Centers (Rata abandonurilor cazurilor noi de TB în cadrul centrelor comunitare)</t>
  </si>
  <si>
    <t>P1-P9</t>
  </si>
  <si>
    <t>P14</t>
  </si>
  <si>
    <t>P15</t>
  </si>
  <si>
    <t>Assessed (Evaluați)</t>
  </si>
  <si>
    <t>Receiving Funding (Au recepționat surse)</t>
  </si>
  <si>
    <t>Number of TB patients registered under DOTS program who are receiving incentives and enablers to improve their  treatment adherence                                                                                        (Numărul pacienților noi înregistrați în programul DOTS, care au beneficiat de suport motivațional pentru a spori aderența la tratament )</t>
  </si>
  <si>
    <t>Number and percentage of MDR-TB patients registered under DOTS program who are receiving incentives and enablers for improved treatment compliance                                                                      
( Numărul de  pacienți cu MDRTB înregistrați în tratamentul DOTS Plus care au beneficiat de suport motivațional pentru a spori aderența la tratament)</t>
  </si>
  <si>
    <t>Number of volunteers, members of multidisciplinary teams and NGOs representatives trained in TB community aspects
(Numarul de voluntari, membri din echipele multidisciplinare, reprezentanti ai ONG-lor insruiti  în aspecte DOT și controlul tuberculozei la nivel de comunitate)</t>
  </si>
  <si>
    <t>The default rate among New TB Cases in Community Centers 
(Rata abandonurilor cazurilor noi de TB în cadrul centrelor comunitare)</t>
  </si>
  <si>
    <t>Number of new TB patients in ambulatory phases provided with DOT support by the community 
(Numărul pacienților noi cu TB aflați în faza de ambulator care au beneficiat de suportul DOT în cadrul centrelor comunitare)</t>
  </si>
  <si>
    <t>Number of people (TB,TB/HIV patients and their families)  reached by peer support groups 
(Numarul de persoane (pacienți TB,TB/HIV și familiile lor) care au fost instruiti de către grupurile de la egal la egal)</t>
  </si>
  <si>
    <t>Number of peer educators, journalists at national and district level and local stakeholders trained in TB and TB/HIV issues 
(Numarul de educatori de la egal la egal, jurnaliști la nivel național și regional, persoane-cheie din republică instruiți in TB și TB/HIV)</t>
  </si>
  <si>
    <t xml:space="preserve">Number of PHC staff trained in TB case management, community TB care issues and methods of informational work with different groups of population  
(Numărul de lucrători medicali instruiți în managementul de caz, probleme de îngrijire comunitară, lucru informaţional cu diferite grupuri de populaţie)  </t>
  </si>
  <si>
    <t>Number of TB patients registered under DOTS program who are receiving incentives and enablers to improve their  treatment adherence 
(Numărul pacienților noi înregistrați în programul DOTS, care au beneficiat de suport motivațional pentru a spori aderența la tratament )</t>
  </si>
  <si>
    <t>Number and percentage of MDR-TB patients registered under DOTS program who are receiving incentives and enablers for improved treatment compliance 
(Numărul de  pacienți cu MDRTB înregistrați în tratamentul DOTS Plus care au beneficiat de suport motivațional pentru a spori aderența la tratament)</t>
  </si>
  <si>
    <t>Strengthen community involvement and foster partnerships for effective TB control</t>
  </si>
  <si>
    <t>Ensure successful TB case management through patient support and strengthening health system capacities</t>
  </si>
  <si>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</si>
  <si>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 Cumulative</t>
  </si>
  <si>
    <t>Programmatic</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</si>
  <si>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</si>
  <si>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</si>
  <si>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</si>
  <si>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</si>
  <si>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</si>
  <si>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</si>
  <si>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</si>
  <si>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</si>
  <si>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</si>
  <si>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</si>
  <si>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</si>
  <si>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</si>
  <si>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</si>
  <si>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</si>
  <si>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</si>
  <si>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</si>
  <si>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</si>
  <si>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</si>
  <si>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</si>
  <si>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</si>
  <si>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</si>
  <si>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</si>
  <si>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</si>
  <si>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</si>
  <si>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</si>
  <si>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</si>
  <si>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</si>
  <si>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</si>
  <si>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</si>
  <si>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</si>
  <si>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</si>
  <si>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</si>
  <si>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</si>
  <si>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</si>
  <si>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</si>
  <si>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</si>
  <si>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</si>
  <si>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</si>
  <si>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</si>
  <si>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</si>
  <si>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</si>
  <si>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</si>
  <si>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</si>
  <si>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</si>
  <si>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</si>
  <si>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</si>
  <si>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</si>
  <si>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</si>
  <si>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</si>
  <si>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</si>
  <si>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</si>
  <si>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</si>
  <si>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</si>
  <si>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</si>
  <si>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Management Indicators</t>
  </si>
  <si>
    <t>NVP</t>
  </si>
  <si>
    <t>3TC</t>
  </si>
  <si>
    <t>D4T</t>
  </si>
  <si>
    <t>AZT</t>
  </si>
  <si>
    <t>DDI</t>
  </si>
  <si>
    <t>EFV</t>
  </si>
  <si>
    <t>AS/MQ</t>
  </si>
  <si>
    <t>AS/LF</t>
  </si>
  <si>
    <t>AS/AQ</t>
  </si>
  <si>
    <t>Products</t>
  </si>
  <si>
    <t>Peru</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</si>
  <si>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</si>
  <si>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</si>
  <si>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</si>
  <si>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</si>
  <si>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</si>
  <si>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</si>
  <si>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</si>
  <si>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</si>
  <si>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</si>
  <si>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</si>
  <si>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</si>
  <si>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</si>
  <si>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</si>
  <si>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</si>
  <si>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</si>
  <si>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</si>
  <si>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</si>
  <si>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</si>
  <si>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</si>
  <si>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</si>
  <si>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</si>
  <si>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</si>
  <si>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</si>
  <si>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</si>
  <si>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</si>
  <si>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</si>
  <si>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</si>
  <si>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</si>
  <si>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</si>
  <si>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</si>
  <si>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</si>
  <si>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</si>
  <si>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</si>
  <si>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</si>
  <si>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</si>
  <si>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</si>
  <si>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</si>
  <si>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</si>
  <si>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</si>
  <si>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</si>
  <si>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</si>
  <si>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</si>
  <si>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</si>
  <si>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</si>
  <si>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</si>
  <si>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</si>
  <si>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</si>
  <si>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</si>
  <si>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</si>
  <si>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</si>
  <si>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</si>
  <si>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</si>
  <si>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</si>
  <si>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</si>
  <si>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</si>
  <si>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</si>
  <si>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</si>
  <si>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</si>
  <si>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</si>
  <si>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</si>
  <si>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</si>
  <si>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</si>
  <si>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</si>
  <si>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</si>
  <si>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</si>
  <si>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</si>
  <si>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</si>
  <si>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</si>
  <si>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</si>
  <si>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</si>
  <si>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</si>
  <si>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</si>
  <si>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</si>
  <si>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</si>
  <si>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</si>
  <si>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</si>
  <si>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</si>
  <si>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</si>
  <si>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</si>
  <si>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</si>
  <si>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</si>
  <si>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</si>
  <si>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</si>
  <si>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</si>
  <si>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</si>
  <si>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</si>
  <si>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</si>
  <si>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</si>
  <si>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</si>
  <si>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</si>
  <si>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</si>
  <si>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</si>
  <si>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</si>
  <si>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</si>
  <si>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</si>
  <si>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</si>
  <si>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</si>
  <si>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</si>
  <si>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</si>
  <si>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</si>
  <si>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</si>
  <si>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</si>
  <si>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</si>
  <si>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</si>
  <si>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</si>
  <si>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</si>
  <si>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</si>
  <si>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</si>
  <si>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</si>
  <si>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</si>
  <si>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</si>
  <si>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</si>
  <si>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</si>
  <si>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</si>
  <si>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</si>
  <si>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</si>
  <si>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</si>
  <si>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</si>
  <si>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</si>
  <si>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</si>
  <si>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</si>
  <si>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</si>
  <si>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</si>
  <si>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</si>
  <si>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</si>
  <si>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</si>
  <si>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</si>
  <si>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</si>
  <si>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</si>
  <si>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</si>
  <si>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</si>
  <si>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</si>
  <si>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</si>
  <si>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</si>
  <si>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</si>
  <si>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</si>
  <si>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</si>
  <si>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</si>
  <si>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</si>
  <si>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</si>
  <si>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</si>
  <si>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</si>
  <si>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</si>
  <si>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</si>
  <si>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</si>
  <si>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</si>
  <si>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</si>
  <si>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</si>
  <si>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</si>
  <si>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</si>
  <si>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</si>
  <si>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</si>
  <si>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</si>
  <si>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</si>
  <si>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</si>
  <si>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</si>
  <si>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</si>
  <si>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</si>
  <si>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</si>
  <si>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</si>
  <si>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</si>
  <si>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</si>
  <si>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</si>
  <si>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</si>
  <si>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</si>
  <si>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</si>
  <si>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</si>
  <si>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</si>
  <si>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</si>
  <si>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</si>
  <si>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</si>
  <si>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</si>
  <si>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</si>
  <si>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</si>
  <si>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</si>
  <si>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</si>
  <si>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</si>
  <si>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</si>
  <si>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from:</t>
  </si>
  <si>
    <t>Principal Recipient:</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</si>
  <si>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</si>
  <si>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</si>
  <si>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</si>
  <si>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</si>
  <si>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</si>
  <si>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</si>
  <si>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</si>
  <si>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</si>
  <si>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</si>
  <si>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</si>
  <si>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</si>
  <si>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</si>
  <si>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</si>
  <si>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</si>
  <si>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</si>
  <si>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</si>
  <si>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</si>
  <si>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</si>
  <si>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Person Responsible</t>
  </si>
  <si>
    <t>LFA</t>
  </si>
  <si>
    <t xml:space="preserve">Date </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</si>
  <si>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</si>
  <si>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</si>
  <si>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</si>
  <si>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</si>
  <si>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</si>
  <si>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</si>
  <si>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Key Recommendations from Oversight Group(s)</t>
  </si>
  <si>
    <t>Current  Reporting  Period</t>
  </si>
  <si>
    <t>Previous  Reporting  Period</t>
  </si>
  <si>
    <t xml:space="preserve">Last fund disbursement: Calendar days </t>
  </si>
  <si>
    <t>E-PAP</t>
  </si>
  <si>
    <t>Al/Lum</t>
  </si>
  <si>
    <t>TB nutri'l supplements</t>
  </si>
  <si>
    <t>Recommendations</t>
  </si>
  <si>
    <t>P1 - trend</t>
  </si>
  <si>
    <t>P2 - trend</t>
  </si>
  <si>
    <t>P3 - trend</t>
  </si>
  <si>
    <t>Set-up = List of validation for Grant Detail page</t>
  </si>
  <si>
    <t>Action Taken</t>
  </si>
  <si>
    <t>Phase:</t>
  </si>
  <si>
    <t>Round:</t>
  </si>
  <si>
    <t>Code</t>
  </si>
  <si>
    <t>Grant No.</t>
  </si>
  <si>
    <t>Total Funding</t>
  </si>
  <si>
    <t>Difference between current stock and safety stock</t>
  </si>
  <si>
    <t>Months of safety stock</t>
  </si>
  <si>
    <t>0% - 59%</t>
  </si>
  <si>
    <t>60% - 89%</t>
  </si>
  <si>
    <t>&gt; 90%</t>
  </si>
  <si>
    <t>Actions to Implement / Previous Period</t>
  </si>
  <si>
    <t>Stock level expressed in months of treatment for all current patients</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</si>
  <si>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</si>
  <si>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</si>
  <si>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</si>
  <si>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</si>
  <si>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</si>
  <si>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</si>
  <si>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</si>
  <si>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</si>
  <si>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</si>
  <si>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</si>
  <si>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</si>
  <si>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</si>
  <si>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</si>
  <si>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</si>
  <si>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</si>
  <si>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</si>
  <si>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</si>
  <si>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</si>
  <si>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 xml:space="preserve">     Enter performance data in every yellow cell.</t>
  </si>
  <si>
    <t>Decisions and Actions</t>
  </si>
  <si>
    <t>Please Select</t>
  </si>
  <si>
    <t>TOP 3</t>
  </si>
  <si>
    <t>SSR to SR</t>
  </si>
  <si>
    <t>SRs to PR</t>
  </si>
  <si>
    <t>Programmatic Indicators</t>
  </si>
  <si>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</si>
  <si>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</si>
  <si>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</si>
  <si>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 xml:space="preserve">Financial Information: </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</si>
  <si>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</si>
  <si>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</si>
  <si>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</si>
  <si>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</si>
  <si>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Comment: P1</t>
  </si>
  <si>
    <t>Comment: P2</t>
  </si>
  <si>
    <t>Comment: P3</t>
  </si>
  <si>
    <t>Target // Ținta</t>
  </si>
  <si>
    <t>Achieved // Realizat</t>
  </si>
  <si>
    <t>Code / codul</t>
  </si>
  <si>
    <r>
      <t xml:space="preserve">Programmatic Indicators (from Performance Framework) </t>
    </r>
    <r>
      <rPr>
        <b/>
        <sz val="18"/>
        <color indexed="62"/>
        <rFont val="Calibri"/>
        <family val="2"/>
        <charset val="204"/>
      </rPr>
      <t>// Indicatori programatici</t>
    </r>
  </si>
  <si>
    <t xml:space="preserve"> </t>
  </si>
  <si>
    <t>Către perioada de raportare</t>
  </si>
  <si>
    <t>Perioada de raportare curentă</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</si>
  <si>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</si>
  <si>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</si>
  <si>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</si>
  <si>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</si>
  <si>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</si>
  <si>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</si>
  <si>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(6 = 5 / 4)
Stocul exprimat în luni de treatament pentru toți pacienții curenți</t>
  </si>
  <si>
    <t xml:space="preserve">(7)
Nivelul stocului de siguranță
(exprimat în luni și prestabilit de țară) </t>
  </si>
  <si>
    <t xml:space="preserve">(8 = 6 - 7)
Diferența între stocul curent și stocul de siguranță </t>
  </si>
  <si>
    <t>Indicatori de Program  (Performance Framework )</t>
  </si>
  <si>
    <t xml:space="preserve">Direct rezulta din activitatea FG? </t>
  </si>
  <si>
    <t>Tabelul este în mod automat reînnoit. Nu necesită introducerea datelor și/sau informației.</t>
  </si>
  <si>
    <t>Direct rezulta din activitatea FG?</t>
  </si>
  <si>
    <t>Suma totală:</t>
  </si>
  <si>
    <t>Faza:</t>
  </si>
  <si>
    <t>PAS Center</t>
  </si>
  <si>
    <t>P13</t>
  </si>
  <si>
    <r>
      <t xml:space="preserve">Cumulative budget: </t>
    </r>
    <r>
      <rPr>
        <sz val="11"/>
        <color indexed="8"/>
        <rFont val="Arial"/>
        <family val="2"/>
        <charset val="204"/>
      </rPr>
      <t>Sum of the grant budget from period one (quarter, trimester, or semester) of the current phase, up to and including the dashboard reporting period.</t>
    </r>
    <r>
      <rPr>
        <b/>
        <sz val="11"/>
        <color indexed="8"/>
        <rFont val="Arial"/>
        <family val="2"/>
      </rPr>
      <t xml:space="preserve">
Cumulative Disbursments by GF: </t>
    </r>
    <r>
      <rPr>
        <sz val="11"/>
        <color indexed="8"/>
        <rFont val="Arial"/>
        <family val="2"/>
        <charset val="204"/>
      </rPr>
      <t>Sum of all the funds transferred by the GF to either the PR or paid directly to suppliers (e.g. drugs, equipment, bed nets), up to and including the dasboard reporting period.</t>
    </r>
  </si>
  <si>
    <t>January 01, 2010</t>
  </si>
  <si>
    <t>Tatiana Vinichenko</t>
  </si>
  <si>
    <t>PMU</t>
  </si>
  <si>
    <t>P17</t>
  </si>
  <si>
    <t>n/a</t>
  </si>
  <si>
    <t>Grant information (Informație despre Grant)</t>
  </si>
  <si>
    <t>Information reporting period (Informația despre perioada raportată)</t>
  </si>
  <si>
    <t xml:space="preserve">Enter the data based on the colour-coded cells (Introduceți datele bazîndu-vă de celulele codificate prin culoare) </t>
  </si>
  <si>
    <t>Information on indicators (Informația despre indicatori)</t>
  </si>
  <si>
    <t>Currency of the grant (Valuta Grantului)</t>
  </si>
  <si>
    <t xml:space="preserve">   </t>
  </si>
  <si>
    <t xml:space="preserve">  Enter finance data in every orange cell like this.</t>
  </si>
  <si>
    <t>F1:  Budget and disbursements by Global Fund (Bugetul și debursările de către Fondul Global)</t>
  </si>
  <si>
    <t>Reporting period (Perioada Raportată)</t>
  </si>
  <si>
    <t>Cumulative budget (Buget Cumulativ)</t>
  </si>
  <si>
    <t>Cumulative disbursements (Debursări cumulative)</t>
  </si>
  <si>
    <t>F2:  Budget and actual expenditures by Grant Objective (Bugetul și cheltuielile actuale după Obiectivele Grantului)</t>
  </si>
  <si>
    <t>Grant Objective (Obiectivele Grantului)</t>
  </si>
  <si>
    <t>F3:Disbursements and expenditures (Debursări și cheltuieli)</t>
  </si>
  <si>
    <t>Disbursed by Global Fund (Debursat de către Fondul Global)</t>
  </si>
  <si>
    <t>PR expenditure and disbursement (Cheltuielile și debursările RP )</t>
  </si>
  <si>
    <t>Disbursed to SRs (Debursări către SR)</t>
  </si>
  <si>
    <t>SR expenditures (Cheltuielile SR)</t>
  </si>
  <si>
    <t xml:space="preserve">F4:  Latest PR reporting and disbursement cycle (Ultima perioadă de raportare și debursare a RP) </t>
  </si>
  <si>
    <t>Last fund disbursement: Number of calendar days  (Ultima debursare a surselor: Număr de zile calendaristice)</t>
  </si>
  <si>
    <t>Days taken to submit final PU/DR to LFA (Zile necesare pentru remiterea PU/DR final către ALF)</t>
  </si>
  <si>
    <t>Days taken for disbursement to reach PR (Zile necesare pentru debursare către RP)</t>
  </si>
  <si>
    <t>Days taken for disbursement to reach SRs  (Zile necesare pentru debursare către SR)</t>
  </si>
  <si>
    <t>Expected (days)Preconizat (zile)</t>
  </si>
  <si>
    <t>Actual (days) Actual (zile)</t>
  </si>
  <si>
    <t>Management Information: (Informația pe Management)</t>
  </si>
  <si>
    <t>Enter management data in every blue cell.</t>
  </si>
  <si>
    <t xml:space="preserve">    (Întroduceți datele pentru management în celulele albastre)</t>
  </si>
  <si>
    <t xml:space="preserve">M1:  Status of Conditions Precedent (CPs) and Time Bound Actions (TBAs) (Statutul Condițiilor Precedente și a Acțiunilor Prestabilite în Timp) </t>
  </si>
  <si>
    <t>Conditions precedent (CPs) (Condiții Precedente (CP))</t>
  </si>
  <si>
    <t>Time Bound Actions (TBAs) (Acțiuni Prestabilite în Timp (TBA))</t>
  </si>
  <si>
    <t>Fulfilled (Finisate)</t>
  </si>
  <si>
    <t>Not fulfilled, but within deadline (Ne finisate, dar realizarea  în conformitate cu planul)</t>
  </si>
  <si>
    <t>Not fulfilled, and past the deadline (Ne finisate, și au depășit planul de realizare)</t>
  </si>
  <si>
    <t xml:space="preserve">M2:  Status of key PR management positions (Statutul pozițiilor cheie a RP) </t>
  </si>
  <si>
    <t>Planned (Planificate)</t>
  </si>
  <si>
    <t>Filled (Completate)</t>
  </si>
  <si>
    <t>Vacant (Vacante)</t>
  </si>
  <si>
    <t xml:space="preserve">M3:  Contractual arrangements (SRs)  (Aranjamente contractuale (SR)) </t>
  </si>
  <si>
    <t>Identified (Identificați)</t>
  </si>
  <si>
    <t>Approved (Aprobați)</t>
  </si>
  <si>
    <t>Signed (Contracte semnate)</t>
  </si>
  <si>
    <t>M4: Number of complete reports received on time (Numărul rapoartelor complete recepționate la timp)</t>
  </si>
  <si>
    <t>#  Expected (Planificat)</t>
  </si>
  <si>
    <t># Received (Recepționat)</t>
  </si>
  <si>
    <t>Pending (În așteptare)</t>
  </si>
  <si>
    <t>M5: Budget and Procurement of health products, health equipment, medicines and pharmaceuticals (Bugetul și Procurarea produselor medicale, echipamentului medical, medicamentelor și produselor farmaceutice )</t>
  </si>
  <si>
    <t>Budget Approved* (Buget Aprobat*)</t>
  </si>
  <si>
    <t>Obligations (Obligațiuni)</t>
  </si>
  <si>
    <t>Expenditures (Cheltuieli)</t>
  </si>
  <si>
    <t>Budget Approved cumulative* (Buget Aprobat cumulativ*)</t>
  </si>
  <si>
    <t>Obligations cumulative (Obligațiuni cumulative)</t>
  </si>
  <si>
    <t>Expenditures cumulative (Cheltuieli cumulative)</t>
  </si>
  <si>
    <t>* Includes only EFR category 4 and 5  (Health products and health equipment &amp; Medicines and Pharmaceuticals) (* Include numai EFR categoriile 4 și 5  (Produse medicale și Echipamente medicale &amp; Medicamente și Produse farmaceutice))</t>
  </si>
  <si>
    <t>M6: Difference between current and safety stock (Diferență între stocul curent și stocul de siguranță)</t>
  </si>
  <si>
    <t>Component (Componenta)</t>
  </si>
  <si>
    <t>Programmatic Information (Informația Programatică):</t>
  </si>
  <si>
    <t xml:space="preserve">Country (Țara): </t>
  </si>
  <si>
    <t>Grant No.(Nr. Grantului):</t>
  </si>
  <si>
    <t>Principal Recipient (Recipientul Principal):</t>
  </si>
  <si>
    <t>Start Date (dd/Mmm/yy)(Data Demarării (zz/ll/aa):</t>
  </si>
  <si>
    <t>Latest Rating (Ultimul Rating):</t>
  </si>
  <si>
    <t>Title of the Grant (Numele Grantului):</t>
  </si>
  <si>
    <t>Component(Componenta):</t>
  </si>
  <si>
    <t>Round (Runda):</t>
  </si>
  <si>
    <t>Local Fund Agent(Agentul Local):</t>
  </si>
  <si>
    <t>Date of entry  of information (Data de introducere a informației):</t>
  </si>
  <si>
    <t>Management Information(Informația pe Management):</t>
  </si>
  <si>
    <t xml:space="preserve">Financial Information(Informația Financiară): </t>
  </si>
  <si>
    <t>To(Pînă la):</t>
  </si>
  <si>
    <t>From(De la):</t>
  </si>
  <si>
    <t>Report Period(Perioada de Raportare):</t>
  </si>
  <si>
    <t>Prepared by(Pregătit de către):</t>
  </si>
  <si>
    <t>Data Source (Sursa datelor)</t>
  </si>
  <si>
    <t xml:space="preserve">Measurement </t>
  </si>
  <si>
    <t xml:space="preserve"> Definiție (din planul M&amp;E,pentru perioada 2)</t>
  </si>
  <si>
    <t>MOL-T-PAS</t>
  </si>
  <si>
    <t>The default rate among New TB Cases in Community Centers</t>
  </si>
  <si>
    <t>Number of volunteers, members of multidisciplinary teams and NGOs representatives trained in TB community aspects</t>
  </si>
  <si>
    <t>Number  of new TB patients in ambulatory phases provided with DOT support by the community</t>
  </si>
  <si>
    <t xml:space="preserve">Number of people (TB,TB/HIV patients and their families)  reached by peer support groups </t>
  </si>
  <si>
    <t xml:space="preserve">Number of peer educators, journalists at national and district level and local stakeholders trained in TB and TB/HIV issues </t>
  </si>
  <si>
    <t>Number of TB service staff trained in DR-TB management</t>
  </si>
  <si>
    <t>Number and percentage of MDR-TB patients registered under DOTS program who are receiving incentives and enablers for improved treatment compliance</t>
  </si>
  <si>
    <t>Number of TB patients registered under DOTS program who are receiving incentives and enablers to improve their  treatment adherence</t>
  </si>
  <si>
    <t xml:space="preserve">Percentage of released prison inmates on TB treatment supported through the TB treatment follow-up program   </t>
  </si>
  <si>
    <t xml:space="preserve">Number of PHC staff trained in TB case management, community TB care issues and methods of informational work with different groups of population     </t>
  </si>
  <si>
    <t>Numerator: Number of default cases among new smear-positive pulmonary TB patients registered for tratment in a given year in community TB centers.                                                   Denominator: Total number of new cases registered for treatment in the same specified period in community TB centers. Actual absolute figures for numerator and deniminator will be provided with the report.</t>
  </si>
  <si>
    <t xml:space="preserve">Targets refer to the number of persons/contacts trained, assuming that the same persons might attend more than one training.  
Volunteers from the NGO network,  representatives of the NGOs and of the multidisciplinary teams of the community centres, including local public authorities, will be trained in DOT and TB community aspects.Composite indicator, related activities 2.2.4; 2.3.2; 2.3.3 </t>
  </si>
  <si>
    <t xml:space="preserve">Targets refer to number of patients with TB,TB/HIV coinfection, drug users and their families, etc. reached by peer educators. The aim of this activity is to improve the adherence to TB treatment, prevent the defaults,  inform the beneficiaries about the referral system in the country and  to advocate for TB control problems among vulnerable population. 
The peer educators are the former TB patients, PLWHA, medical personnel and others, who have willingness and capacity to work in the area of TB.Related activity: 2.4.2     </t>
  </si>
  <si>
    <t xml:space="preserve">Peer educators will be trained to carry out informational work on TB;  journalists at national and district level will be trained in TB communications; and the local stakeholders (representatives of the civil society and NGOs, Local Public Administrations in rayons, personnel of the Centre of Preventive Medicine,  hospitals' administrators,  representatives of the PHC institutions and teaches from schools and colleges) will be trained in TB and TB/HIV issues. Composite indicator, related activities 2.5.1; 2.6.4 &amp; 2.6.7.   </t>
  </si>
  <si>
    <t>Indicator refers to trainings of TB service staff from in- and out-patient treatment delivery sites, covering both civilian and penitentiary sectors.Related activiti: 3,3,2</t>
  </si>
  <si>
    <t>Each patient will receive at least four food packages per month. Related activity: 3,2,4
Numerator:Number of patients with MDR TB  in ambulatory phase received incentives and enablers for improved treatment compliance 
Denominator Total Number of patients with MDR TB  in ambulatory phase under treatment</t>
  </si>
  <si>
    <t>Support to treatment adherence (food and hygienic parcels) for TB patients. Patients will receive at least four food packages per month. Related activity: 3,1,1
Numerator: Number of TB patients  in ambulatory phase received incentives and enablers for improved treatment compliance 
Denominator Total Number of TB patients  in ambulatory phase under treatment</t>
  </si>
  <si>
    <t>During S6, a total of 104 medical staff were trained. The indicator is overachieved. Reason for variance: One training course planned for the  first semester of 2013 was held in the second semester , thus the indicator is overachived. În timpul S6, au fost instruiţi un total de 104 cadre medicale.  Indicatorul este supraindeplinit.  Motivul pentru variaţia: un curs de instruire planificat pentru primul semestru din 2013 a avut loc în al doilea semestru.</t>
  </si>
  <si>
    <t>For the reported period, July-December 2013, 8 SSRs were involved in TB related activities, from which one ("Socio-Medical Programs" from Bender) is acting as SSR for two SRs - Soros Foundation Moldova and NGO "AFI". Basically, the majority of NGO are implementing  one grant,  with exception of two NGOs  which applied to Soros Foundation - Moldova and were granted with more than one grant,  as follow: NGO "AFI" - 3 grants,  and NGO "National Association of TB patients SMIT" - 2 grants.                                                                                                                                                                                                                                                              In perioada de raportare, iulie-decembrie 2013, 8 sub-subrecipienți au realizat activități conexe programului de control al TB, din care o organizație (ONG Programe Medico - Sociale)  este în calitate de subsub recipient pentru doi SR: Fundația Soros - Moldova și ONG "AFI".  Majoritatea ONG  realizeaza a cîte un grant, excepție fiind 2 ONG care au aplicat către Fundația Soros - Moldova, și au fost aprobate pentru implementarea a mai mult de un grant cum ar fi:  ONG AFI - 3 granturi și ONG SMIT - 2 granturi.</t>
  </si>
  <si>
    <t>The variance between the disbursement and expenditures of the PR for the current period is due to:
1. Disbursement includes the budget for 2014;
2. Commitments from the semester 2, 2013 and Period 1 of the grant - EURO 143 701,00
The expenditures of the SRs are closed to the disbursement value. The difference is explaiend by the commitments of the semester 2, 2013.
Variatia dintre suma disbursata si suma cheltuita este formata din motiv ca:
1.  In debursari este inclus si bugetul pentru 2014;
2. Sumele angajate din perioada 1 al grantului  si semestrul 2, 2013- Euro 143 701,00.
Diferența dintre sumele debursate de către RP și cheltuielile  subrecipienților sunt mici. Diferenta este explicata prin sumele angate pentru activitatile  din semestrul  2, 2013.</t>
  </si>
  <si>
    <t xml:space="preserve">Almost all payments were done according to the planned budget and in line with the project activities. For the objective 1 " Strenthen community involvement and foster parnerships for effective  TB control", the  cumulative expenditure is higher due to  approval of additional budget in value of 66000,0 Euro, as per GF approval, to increase the number of grants for 2013, based on the reallocated savings from 2012.  The  difference of value for the Project management is due to  the interest income on bank account used for the office loan (as per TGF approval). As for the remaining objectives, due to commitments  the cumulative expenditures is less then cumulative budget.                                                                                                                                                                                                                                                                         
Toate cheltuielile au fost efectuate conform bugetului și, cu scopul de a atinge obiectivele proiectului. Pentru obiectivul 1 "" Strenthen community involvement and foster parnerships for effective  TB control " cheltuielile cumulative sunt mai mari datorită aprobării realocării  sumei de 66000,0 Euro pentru linia de grant  din 2013, conform aprobării FG, fiind considerate economiile anului 2012.  Diferența de valori pentru Managementul de Proiect este condiționată de  venitul din dobindă, cumulată  în cont,pentru acoperirea imprumutului, conform aprobării FG. La celelalte obiective, datorita sumelor angajate, cheltuielele cumulative sunt mai mici decit bugetul planificat. 
</t>
  </si>
  <si>
    <t xml:space="preserve">During S6, 1003 TB patients registered under DOTS program received incentives for improved treatment compliance from the total number of 2365 TB patients, in ambulatory phase under treatment.                                      
The indicator is achieved at 89.2%. Reason: Currently, in the country there are two sources of funding   incentives’ support: CNAM and GF.  The SR AFI informed territorial TB coordinators from the TB health facilities to provide the list of sensitive TB patients that were not covered by the CNAM to be considered for incetives programme from the GF.  The reason of such letter  with specified term for including into the incetives programme from the GF  was the confused criteria described in the MoH regulation on providing incentives from the CNAM.  At the end of the year, TB health facilities focused on consumption of CNAM budget by registering mostly  patients  for incentives programmer provided by the CNAM.
It expected to have final decision of the NTP  and CNAM on the possibility to revise  the MoH order on providing incentives from different sources, the subject  that  has been discussed  in the first semester of 2013.                                                                                                                                                                                          
Pe parcursul semestrului 6, 1003 pacienți cu TB înregistrați în programul DOTS au primit stimulente pentru îmbunătățirea respectării tratamentului din numărul total de 2365 pacienţi cu TB în faza de ambulator. Indicatorul este atins in proportie de 89,2%. Motivul variatiei: În prezent, în ţară există două surse de finanţare a stimulentelor de suport: CNAM şi FG.   SR AFI a informat coordonatori TB teritoriali despre necesitatea de a prezenta  lista de pacienţii  cu TB sensibila care nu au fost acoperiti de CNAM  pentru a fi considerati in programul de suport motivațional susținut de FG.   Motivul acestor scrisori cu specificarea cerintei de includere a pacienților în programul de suport din partea FG a fost confuzul in  criteriile descrise în Regulamentul aprobat de MS privind  acordarea de stimulente la CNAM.   La sfârşitul anului, coordonatorii TB au fost axati pe consumul bugetului CNAM-lui astfel înregistrându-se cei mai multi pacienţi pentru suportul motivațional oferit de CNAM. 
PR  asteapta sa fie luata decizia finală de NTP şi CNAM privind posibilitatea de a modifica Ordinul MS pentru acordarea suportului motivațional din diferite surse, subiect care a fost discutat în primul semestru din 2013.   </t>
  </si>
  <si>
    <t xml:space="preserve">A total of 69 persons were trained, from them: 21 people from multidisciplinary teams of the community centers; 17 people from NGOs in DOT and TB community aspects and 31 volunteers trained from the NGOs network in TB community aspects. The indicator is overachieved in proportion of 125,45%. Reason for variance: one additional training on topic "Advocacy and community involvement in TB control" was held in  November for NGOs representatives. The budget for the  additional training was not exceeded, using the obtained savings.                                                                                                                                                                    In total  69 de persoane au fost instruite, dintre care: 21 de persoane din echipele multidisciplinare din centrele comunitare; 17 persoane din ONG-uri care activează în aspecte comunitare, DOT şi TB şi 31 voluntari din reţeaua de ONG-uri. Indicatorul este supraindeplinit în proporţie de 125,45%.  Motivul pentru variaţie:  o instruire suplimentară pe tema "Advocacy şi implicarea Comunităţii în controlul TB" a fost efectuată  in luna noiembrie pentru reprezentanţii ONG-urilor.  Bugetul total inclusiv instruirea suplimentară nu a fost depășit, deoarece au fost utilizate economiile obţinute. </t>
  </si>
  <si>
    <t>Numerator: Number of default cases among new smear-positive pulmonary TB patients registered for tratment in a given year. (17) Denominator: Number of new smear-positive pulmonary TB patients registered for tratment in the same specified period. (352). The  presented data for calculation of the default rate by the NTP are preliminary data. According to the  regulation,  the  final validated data will be available from the NTP  for the next PUDR.  The  achieved result is due to  confirmation and consolidation of the position and colaboration with local authorities/partners/community  of the Comunity Centers in the second year from thier  establsihement date.                                                                                                            
Numărătorul: Numărul de abandonuri printre cazurile noi cu frotiu-pozitiv pacienţii de TB pulmonară înregistrati pentru tratament într-un anumit an. (17) Numitorul: Numărul pacienţilor noi cu frotiu-pozitiv pulmonare TB inregistrati pentru tratament în aceeaşi perioadă specificată. (352).  Datele prezentate de NTP sunt date preliminare.  Conform Regulamentului, datele validate vor fi disponibil de NTP la următorul PUDR.   Rezultatul obtinut este dovada de confirmare şi consolidare a poziţiei şi colaborarii cu autorităţile locale/parteneri/Comunitate din centrele de Comunitare în al doilea an de la data lor de deschidere.</t>
  </si>
  <si>
    <t xml:space="preserve">351 of new TB patients provided with DOT by the community (community centers and NGOs) received at least 25 DOT interventions during 1 month (visit to DOT center by the patient or visit to the patient by DOT supporters for drug intake).  The indicator is overachieved in proportion of 104,15%. Reason for variance: AO AFI included and registered all the new TB patients provided in lists by the Community Centers which follow at least 25 DOT.                           
351 pacienţi noi cu TB au fost acoperiți cu servicii de comunitate (centre comunitare şi ONG-uri) ei au primit cel puţin 25 intervenţii  DOT pe parcursul la o luna (vizite la centrul de DOT de către pacient sau vizite la pacient de suporterii DOT pentru consumul de medicamente). Indicatorul este realizat în proporţie de 104,15%.  Motivul pentru variaţii: AO AFI au înclus şi înregistrat toţi pacienţii noi de TB prevăzuți în listele centrelor comunitare, care au respectat 25 DOT. </t>
  </si>
  <si>
    <t xml:space="preserve">A total of 52 TB service staff trained in DR-TB management. The indicator is overachieved. Reason for variance: One additional training on introduction management of TB for children and peadiatric TB medicines formulations was provided for key specialists in TB, considering the approval by the WHO of  the Grant for peadiatric TB medicines for 2014. The budget was not exceeded. Un total de 52 persoane din serviciu TB au fost instruiți în managementul TB-MDR. Indicatorul este supraindeplinit.  Motivul:   din moemnt ce Republica Moldova a fost acceptata pentru un grant de medicamente  antituberculoase in forme farmacetuice  pentru copii și ținind cont de noile recomandari ale OMS privind managementul TB la copii, s-a  organizat un cusr de  instruire suplimentar pentru specialiştii cheie în TB antrenati in tratamentul copiilor cu TB. Bugetul nu a fost depăşit.  </t>
  </si>
  <si>
    <t xml:space="preserve">During the second half of 2013, 26 eligible prison inmates on TB treatment were released. All of them were supported through the TB follow up program. In a doua jumatate a anului 2013, au fost eliberați 26 deţinuţi aflați în tratamentul TB.  Toți aceștia au fost susţinuți prin programul tratamentului TB de follow-up). </t>
  </si>
  <si>
    <t xml:space="preserve">Cumulative disbursements is more than cumulative budget (second semester 2013), due to the fact that disbursement includes the budget for 2014 and  value for the first quarter of 2015 ( 01.01.2015-31.03.2015) as  buffer stock .To December 31,2013 the total disbursement value by the GF to the PR was 6.777.482,00 Euro versus tot he planned sum of  5.281.390,00. The disbursement rate is 128%.  
Suma debursarilor este mai mare decit suma bugetata, deoarece suma bugetata reflectata include perioada 01 iulie - 31 Decembrie 2013, iar in debursari este inclus si bugetul pentru  anul  2014 și suma pentru trimestrul I 2015, in calitate de  buffer.   Astfel la 31 Decembrie 2013, suma total debursate de FG catre RP a fost de  6.777.482,00 Euro versus  5.281.390,00 Euro. Rata debursarii cumulative este de 128%. </t>
  </si>
  <si>
    <t>The PR always makes the disbursements to SRs in the shortest period when the disbursement request is received and the report is presented.  
Perioada de debursare către SR este cit mai  operativ posibil de la   data depunerii cererii de debursare şi prezentare a raportului financiar.</t>
  </si>
  <si>
    <t xml:space="preserve">One Condition Precedent (CP), prior to grant agreement signing, was fulfilled by PAS Center, received NO from GF.The  other two CP, prior to extension of the grant agreement: review of the NTP in written form by 15th august 2013 and  present of the strategic plan for out-patient care to improve compliance  and reduce  treatment default by 15th august 2013, were completed. The  final report English version was published and shared by the WHO  in 2013. The MoH approved the plan for out- patient care to imrpove  compliance and reduce treatment default on 27/09/2013 ( Order  #1051).  
Centrul PAS a implementat cerinta inaintată de Fondul Global vizavi de conditii precedente( CP), inainte de semnarea acordului de grant, avînd NO de la FG. Celelalte doua conditii precedente  pentru extinderea acordului de grant și anume:  raportul de evaluare a Programului National de Control al Tuberculozei ( PNCT) si planul strategic pentru imbunatatirea aderentei la tratament si micsorarea abandonului la tratamentul in conditii de  ambulatoriu au fost indeplinite. Raportul, versiunea Engleză,  a fost publicat și distributi  instituțiilor relevante de către OMS  în 2013.  Planul strategic menționat a fost aprobat de cître Ministerul Sănătății  la 27/09/2013 , ordinul # 1051. </t>
  </si>
  <si>
    <t>All key positions of the management department are filled in by the PR.  
Toate functiile sunt completate de RP.</t>
  </si>
  <si>
    <t xml:space="preserve">Soros Moldova Foundation was not assessed due to its proved experience in grants' implementation.  
Fundația Soros-Moldova nu a fost evaluată ținînd cont de semnificativa experiență în implementarea  granturilor.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</si>
</sst>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d/mmm/yyyy;@"/>
    <numFmt numFmtId="172" formatCode="[$$-409]#,##0_);\([$$-409]#,##0\)"/>
    <numFmt numFmtId="173" formatCode="#,##0.0"/>
    <numFmt numFmtId="174" formatCode="00000"/>
  </numFmts>
  <fonts count="140">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7"/>
      <color indexed="43"/>
      <name val="Verdana"/>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sz val="11"/>
      <color indexed="8"/>
      <name val="Calibri"/>
      <family val="2"/>
    </font>
    <font>
      <b/>
      <sz val="14"/>
      <color indexed="14"/>
      <name val="Calibri"/>
      <family val="2"/>
      <charset val="204"/>
    </font>
    <font>
      <b/>
      <sz val="10"/>
      <color indexed="53"/>
      <name val="Calibri"/>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22"/>
      <color indexed="9"/>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8"/>
      <color indexed="81"/>
      <name val="Tahoma"/>
      <family val="2"/>
      <charset val="204"/>
    </font>
    <font>
      <b/>
      <sz val="20"/>
      <color indexed="8"/>
      <name val="Calibri"/>
      <family val="2"/>
    </font>
    <font>
      <sz val="20"/>
      <color indexed="8"/>
      <name val="Calibri"/>
      <family val="2"/>
    </font>
    <font>
      <sz val="8"/>
      <color indexed="8"/>
      <name val="Calibri"/>
      <family val="2"/>
      <charset val="204"/>
    </font>
    <font>
      <b/>
      <sz val="18"/>
      <color indexed="62"/>
      <name val="Calibri"/>
      <family val="2"/>
      <charset val="204"/>
    </font>
    <font>
      <sz val="11"/>
      <color indexed="56"/>
      <name val="Arial"/>
      <family val="2"/>
    </font>
    <font>
      <b/>
      <sz val="11"/>
      <color indexed="56"/>
      <name val="Arial"/>
      <family val="2"/>
    </font>
    <font>
      <sz val="10"/>
      <color indexed="56"/>
      <name val="Arial"/>
      <family val="2"/>
      <charset val="204"/>
    </font>
    <font>
      <sz val="11"/>
      <color indexed="56"/>
      <name val="Arial"/>
      <family val="2"/>
      <charset val="204"/>
    </font>
    <font>
      <b/>
      <sz val="11"/>
      <color indexed="56"/>
      <name val="Calibri"/>
      <family val="2"/>
      <charset val="204"/>
    </font>
    <font>
      <b/>
      <sz val="12"/>
      <color indexed="56"/>
      <name val="Calibri"/>
      <family val="2"/>
      <charset val="204"/>
    </font>
    <font>
      <b/>
      <sz val="11"/>
      <color indexed="56"/>
      <name val="Arial"/>
      <family val="2"/>
      <charset val="204"/>
    </font>
    <font>
      <sz val="8"/>
      <color indexed="62"/>
      <name val="Calibri"/>
      <family val="2"/>
    </font>
    <font>
      <sz val="11"/>
      <color indexed="8"/>
      <name val="Arial"/>
      <family val="2"/>
      <charset val="204"/>
    </font>
    <font>
      <sz val="8"/>
      <color indexed="62"/>
      <name val="Calibri"/>
      <family val="2"/>
      <charset val="204"/>
    </font>
    <font>
      <sz val="10"/>
      <color indexed="8"/>
      <name val="Arial"/>
      <family val="2"/>
      <charset val="204"/>
    </font>
    <font>
      <b/>
      <sz val="12"/>
      <color indexed="44"/>
      <name val="Calibri"/>
      <family val="2"/>
      <charset val="204"/>
    </font>
    <font>
      <sz val="8"/>
      <color indexed="8"/>
      <name val="Calibri"/>
      <family val="2"/>
      <charset val="204"/>
    </font>
    <font>
      <sz val="11"/>
      <name val="Calibri"/>
      <family val="2"/>
    </font>
    <font>
      <sz val="11"/>
      <color theme="1"/>
      <name val="Calibri"/>
      <family val="2"/>
      <scheme val="minor"/>
    </font>
  </fonts>
  <fills count="42">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45"/>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43"/>
        <bgColor indexed="64"/>
      </patternFill>
    </fill>
    <fill>
      <patternFill patternType="solid">
        <fgColor indexed="61"/>
        <bgColor indexed="64"/>
      </patternFill>
    </fill>
    <fill>
      <patternFill patternType="gray0625">
        <fgColor indexed="52"/>
      </patternFill>
    </fill>
    <fill>
      <patternFill patternType="solid">
        <fgColor indexed="43"/>
        <bgColor indexed="52"/>
      </patternFill>
    </fill>
    <fill>
      <patternFill patternType="gray0625">
        <fgColor indexed="52"/>
        <bgColor indexed="43"/>
      </patternFill>
    </fill>
    <fill>
      <patternFill patternType="solid">
        <fgColor indexed="18"/>
        <bgColor indexed="64"/>
      </patternFill>
    </fill>
    <fill>
      <patternFill patternType="solid">
        <fgColor indexed="62"/>
        <bgColor indexed="64"/>
      </patternFill>
    </fill>
    <fill>
      <patternFill patternType="solid">
        <fgColor indexed="57"/>
        <bgColor indexed="64"/>
      </patternFill>
    </fill>
    <fill>
      <patternFill patternType="gray0625">
        <fgColor indexed="51"/>
        <bgColor indexed="43"/>
      </patternFill>
    </fill>
    <fill>
      <patternFill patternType="solid">
        <fgColor indexed="14"/>
        <bgColor indexed="64"/>
      </patternFill>
    </fill>
    <fill>
      <patternFill patternType="solid">
        <fgColor indexed="43"/>
        <bgColor indexed="51"/>
      </patternFill>
    </fill>
    <fill>
      <patternFill patternType="solid">
        <fgColor indexed="17"/>
        <bgColor indexed="64"/>
      </patternFill>
    </fill>
    <fill>
      <patternFill patternType="solid">
        <fgColor indexed="13"/>
        <bgColor indexed="64"/>
      </patternFill>
    </fill>
    <fill>
      <patternFill patternType="solid">
        <fgColor theme="0"/>
        <bgColor indexed="64"/>
      </patternFill>
    </fill>
    <fill>
      <patternFill patternType="solid">
        <fgColor rgb="FF92D050"/>
        <bgColor indexed="64"/>
      </patternFill>
    </fill>
    <fill>
      <patternFill patternType="gray0625">
        <fgColor indexed="52"/>
        <bgColor rgb="FF92D050"/>
      </patternFill>
    </fill>
    <fill>
      <patternFill patternType="solid">
        <fgColor rgb="FF92D050"/>
        <bgColor indexed="52"/>
      </patternFill>
    </fill>
  </fills>
  <borders count="2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right/>
      <top/>
      <bottom style="medium">
        <color indexed="12"/>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diagonal/>
    </border>
    <border>
      <left style="thin">
        <color indexed="64"/>
      </left>
      <right style="medium">
        <color indexed="60"/>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right/>
      <top style="medium">
        <color indexed="51"/>
      </top>
      <bottom/>
      <diagonal/>
    </border>
    <border>
      <left/>
      <right style="thin">
        <color indexed="64"/>
      </right>
      <top style="medium">
        <color indexed="51"/>
      </top>
      <bottom style="thin">
        <color indexed="64"/>
      </bottom>
      <diagonal/>
    </border>
    <border>
      <left style="thin">
        <color indexed="16"/>
      </left>
      <right style="thin">
        <color indexed="16"/>
      </right>
      <top style="medium">
        <color indexed="51"/>
      </top>
      <bottom/>
      <diagonal/>
    </border>
    <border>
      <left style="thin">
        <color indexed="64"/>
      </left>
      <right/>
      <top/>
      <bottom/>
      <diagonal/>
    </border>
    <border>
      <left/>
      <right style="thin">
        <color indexed="64"/>
      </right>
      <top/>
      <bottom/>
      <diagonal/>
    </border>
    <border>
      <left style="medium">
        <color indexed="16"/>
      </left>
      <right style="thin">
        <color indexed="64"/>
      </right>
      <top style="thin">
        <color indexed="64"/>
      </top>
      <bottom style="medium">
        <color indexed="16"/>
      </bottom>
      <diagonal/>
    </border>
    <border>
      <left style="medium">
        <color indexed="60"/>
      </left>
      <right style="thin">
        <color indexed="60"/>
      </right>
      <top style="thin">
        <color indexed="60"/>
      </top>
      <bottom style="thin">
        <color indexed="60"/>
      </bottom>
      <diagonal/>
    </border>
    <border>
      <left style="thin">
        <color indexed="64"/>
      </left>
      <right style="medium">
        <color indexed="16"/>
      </right>
      <top style="thin">
        <color indexed="64"/>
      </top>
      <bottom style="thin">
        <color indexed="64"/>
      </bottom>
      <diagonal/>
    </border>
    <border>
      <left style="thin">
        <color indexed="64"/>
      </left>
      <right style="medium">
        <color indexed="16"/>
      </right>
      <top style="thin">
        <color indexed="64"/>
      </top>
      <bottom style="medium">
        <color indexed="16"/>
      </bottom>
      <diagonal/>
    </border>
    <border>
      <left style="medium">
        <color indexed="51"/>
      </left>
      <right style="medium">
        <color indexed="51"/>
      </right>
      <top style="medium">
        <color indexed="51"/>
      </top>
      <bottom/>
      <diagonal/>
    </border>
    <border>
      <left/>
      <right style="thin">
        <color indexed="64"/>
      </right>
      <top style="medium">
        <color indexed="51"/>
      </top>
      <bottom/>
      <diagonal/>
    </border>
    <border>
      <left style="thin">
        <color indexed="64"/>
      </left>
      <right style="thin">
        <color indexed="64"/>
      </right>
      <top style="medium">
        <color indexed="51"/>
      </top>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51"/>
      </right>
      <top style="hair">
        <color indexed="64"/>
      </top>
      <bottom style="hair">
        <color indexed="64"/>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62"/>
      </right>
      <top style="hair">
        <color indexed="23"/>
      </top>
      <bottom style="hair">
        <color indexed="23"/>
      </bottom>
      <diagonal/>
    </border>
    <border>
      <left/>
      <right style="medium">
        <color indexed="52"/>
      </right>
      <top/>
      <bottom style="medium">
        <color indexed="52"/>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style="medium">
        <color indexed="60"/>
      </left>
      <right/>
      <top style="hair">
        <color indexed="64"/>
      </top>
      <bottom style="hair">
        <color indexed="64"/>
      </bottom>
      <diagonal/>
    </border>
    <border>
      <left/>
      <right style="medium">
        <color indexed="60"/>
      </right>
      <top style="hair">
        <color indexed="64"/>
      </top>
      <bottom style="hair">
        <color indexed="64"/>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right/>
      <top/>
      <bottom style="medium">
        <color indexed="52"/>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hair">
        <color indexed="64"/>
      </right>
      <top/>
      <bottom style="hair">
        <color indexed="64"/>
      </bottom>
      <diagonal/>
    </border>
    <border>
      <left style="hair">
        <color indexed="57"/>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6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10" borderId="0" applyNumberFormat="0" applyBorder="0" applyAlignment="0" applyProtection="0"/>
    <xf numFmtId="0" fontId="15" fillId="3" borderId="0" applyNumberFormat="0" applyBorder="0" applyAlignment="0" applyProtection="0"/>
    <xf numFmtId="0" fontId="15" fillId="10"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0" borderId="0" applyNumberFormat="0" applyBorder="0" applyAlignment="0" applyProtection="0"/>
    <xf numFmtId="0" fontId="15" fillId="15" borderId="0" applyNumberFormat="0" applyBorder="0" applyAlignment="0" applyProtection="0"/>
    <xf numFmtId="0" fontId="5" fillId="16" borderId="0" applyNumberFormat="0" applyBorder="0" applyAlignment="0" applyProtection="0"/>
    <xf numFmtId="0" fontId="9" fillId="2" borderId="1" applyNumberFormat="0" applyAlignment="0" applyProtection="0"/>
    <xf numFmtId="0" fontId="11" fillId="17" borderId="2"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18" borderId="0" applyNumberFormat="0" applyBorder="0" applyAlignment="0" applyProtection="0"/>
    <xf numFmtId="0" fontId="70" fillId="0" borderId="3" applyNumberFormat="0" applyFill="0" applyAlignment="0" applyProtection="0"/>
    <xf numFmtId="0" fontId="71" fillId="0" borderId="4" applyNumberFormat="0" applyFill="0" applyAlignment="0" applyProtection="0"/>
    <xf numFmtId="0" fontId="41" fillId="0" borderId="5"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6" applyNumberFormat="0" applyFill="0" applyAlignment="0" applyProtection="0"/>
    <xf numFmtId="164" fontId="2" fillId="0" borderId="0" applyFill="0" applyBorder="0" applyAlignment="0" applyProtection="0"/>
    <xf numFmtId="164"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 fillId="0" borderId="0"/>
    <xf numFmtId="164" fontId="1" fillId="0" borderId="0"/>
    <xf numFmtId="164" fontId="139" fillId="0" borderId="0"/>
    <xf numFmtId="164" fontId="139" fillId="0" borderId="0"/>
    <xf numFmtId="164" fontId="139" fillId="0" borderId="0"/>
    <xf numFmtId="164" fontId="139" fillId="0" borderId="0"/>
    <xf numFmtId="0" fontId="64" fillId="0" borderId="0"/>
    <xf numFmtId="0" fontId="2" fillId="4" borderId="7" applyNumberFormat="0" applyFont="0" applyAlignment="0" applyProtection="0"/>
    <xf numFmtId="0" fontId="8" fillId="2" borderId="8" applyNumberFormat="0" applyAlignment="0" applyProtection="0"/>
    <xf numFmtId="0" fontId="42" fillId="0" borderId="0" applyNumberFormat="0" applyFill="0" applyBorder="0" applyAlignment="0" applyProtection="0"/>
    <xf numFmtId="164" fontId="139" fillId="0" borderId="9" applyNumberFormat="0" applyFill="0" applyAlignment="0" applyProtection="0"/>
    <xf numFmtId="164" fontId="1" fillId="0" borderId="9" applyNumberFormat="0" applyFill="0" applyAlignment="0" applyProtection="0"/>
    <xf numFmtId="164" fontId="1" fillId="0" borderId="9" applyNumberFormat="0" applyFill="0" applyAlignment="0" applyProtection="0"/>
    <xf numFmtId="164" fontId="139" fillId="0" borderId="9" applyNumberFormat="0" applyFill="0" applyAlignment="0" applyProtection="0"/>
    <xf numFmtId="0" fontId="72" fillId="0" borderId="0" applyNumberFormat="0" applyFill="0" applyBorder="0" applyAlignment="0" applyProtection="0"/>
    <xf numFmtId="9" fontId="3" fillId="0" borderId="0" applyFont="0" applyFill="0" applyBorder="0" applyAlignment="0" applyProtection="0"/>
    <xf numFmtId="164" fontId="3" fillId="0" borderId="0" applyFont="0" applyFill="0" applyBorder="0" applyAlignment="0" applyProtection="0"/>
  </cellStyleXfs>
  <cellXfs count="878">
    <xf numFmtId="0" fontId="0" fillId="0" borderId="0" xfId="0"/>
    <xf numFmtId="164" fontId="16" fillId="0" borderId="0" xfId="38" applyFont="1" applyFill="1" applyAlignment="1">
      <alignment vertical="center"/>
    </xf>
    <xf numFmtId="0" fontId="0" fillId="0" borderId="0" xfId="0" applyBorder="1" applyProtection="1"/>
    <xf numFmtId="0" fontId="0" fillId="0" borderId="0" xfId="0" applyProtection="1"/>
    <xf numFmtId="164" fontId="22" fillId="0" borderId="0" xfId="38" applyFont="1" applyFill="1" applyAlignment="1" applyProtection="1">
      <alignment vertical="center"/>
    </xf>
    <xf numFmtId="0" fontId="21" fillId="0" borderId="0" xfId="0" applyFont="1" applyProtection="1"/>
    <xf numFmtId="164" fontId="19" fillId="0" borderId="0" xfId="49" applyFont="1" applyFill="1" applyAlignment="1" applyProtection="1"/>
    <xf numFmtId="164" fontId="19" fillId="0" borderId="0" xfId="49" applyFont="1" applyFill="1" applyAlignment="1" applyProtection="1">
      <alignment horizontal="center"/>
    </xf>
    <xf numFmtId="164" fontId="19" fillId="0" borderId="0" xfId="49" applyFont="1" applyFill="1" applyAlignment="1" applyProtection="1">
      <alignment horizontal="right"/>
    </xf>
    <xf numFmtId="164" fontId="19" fillId="0" borderId="0" xfId="49" applyFont="1" applyFill="1" applyBorder="1" applyAlignment="1" applyProtection="1">
      <alignment horizontal="center"/>
    </xf>
    <xf numFmtId="164" fontId="139" fillId="0" borderId="0" xfId="48" applyProtection="1"/>
    <xf numFmtId="164" fontId="15" fillId="0" borderId="0" xfId="48" applyFont="1" applyProtection="1"/>
    <xf numFmtId="0" fontId="18" fillId="0" borderId="0" xfId="48" applyNumberFormat="1" applyFont="1" applyBorder="1" applyProtection="1"/>
    <xf numFmtId="164" fontId="139" fillId="0" borderId="0" xfId="50" applyProtection="1"/>
    <xf numFmtId="164" fontId="139" fillId="0" borderId="0" xfId="50" applyFill="1" applyBorder="1" applyAlignment="1" applyProtection="1">
      <alignment horizontal="left"/>
    </xf>
    <xf numFmtId="0" fontId="0" fillId="0" borderId="0" xfId="0" applyFill="1" applyBorder="1" applyProtection="1"/>
    <xf numFmtId="164" fontId="139" fillId="0" borderId="0" xfId="50" applyFill="1" applyBorder="1" applyProtection="1"/>
    <xf numFmtId="0" fontId="15" fillId="0" borderId="0" xfId="0" applyFont="1" applyProtection="1"/>
    <xf numFmtId="164" fontId="15" fillId="0" borderId="0" xfId="50" applyFont="1" applyProtection="1"/>
    <xf numFmtId="0" fontId="0" fillId="0" borderId="0" xfId="0" applyBorder="1"/>
    <xf numFmtId="0" fontId="0" fillId="0" borderId="0" xfId="0" applyFill="1" applyBorder="1"/>
    <xf numFmtId="15" fontId="29" fillId="0" borderId="0" xfId="0" applyNumberFormat="1" applyFont="1" applyFill="1" applyBorder="1" applyAlignment="1" applyProtection="1">
      <alignment horizontal="center" vertical="center" wrapText="1"/>
      <protection locked="0"/>
    </xf>
    <xf numFmtId="164" fontId="28" fillId="0" borderId="0" xfId="0" applyNumberFormat="1" applyFont="1"/>
    <xf numFmtId="164" fontId="28" fillId="0" borderId="0" xfId="0" applyNumberFormat="1" applyFont="1" applyAlignment="1">
      <alignment horizontal="right"/>
    </xf>
    <xf numFmtId="166" fontId="28" fillId="0" borderId="0" xfId="62" applyNumberFormat="1" applyFont="1" applyAlignment="1">
      <alignment horizontal="left"/>
    </xf>
    <xf numFmtId="164" fontId="16" fillId="0" borderId="0" xfId="47"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5" fillId="0" borderId="0" xfId="0" applyFont="1"/>
    <xf numFmtId="0" fontId="43" fillId="0" borderId="0" xfId="0" applyNumberFormat="1" applyFont="1" applyBorder="1"/>
    <xf numFmtId="0" fontId="0" fillId="0" borderId="0" xfId="0" applyFill="1"/>
    <xf numFmtId="10" fontId="6" fillId="0" borderId="0" xfId="61" applyNumberFormat="1" applyFont="1" applyFill="1" applyBorder="1" applyAlignment="1">
      <alignment horizontal="center"/>
    </xf>
    <xf numFmtId="10" fontId="6" fillId="0" borderId="0" xfId="61" applyNumberFormat="1" applyFont="1" applyFill="1" applyBorder="1" applyAlignment="1" applyProtection="1">
      <alignment horizontal="center"/>
      <protection locked="0"/>
    </xf>
    <xf numFmtId="164" fontId="28" fillId="0" borderId="0" xfId="0" applyNumberFormat="1" applyFont="1" applyFill="1" applyBorder="1" applyAlignment="1"/>
    <xf numFmtId="164" fontId="139" fillId="0" borderId="0" xfId="59" applyFill="1" applyBorder="1" applyAlignment="1" applyProtection="1">
      <alignment vertical="center"/>
      <protection locked="0"/>
    </xf>
    <xf numFmtId="165" fontId="32" fillId="0" borderId="0" xfId="0" applyNumberFormat="1" applyFont="1" applyFill="1" applyBorder="1" applyAlignment="1">
      <alignment horizontal="center"/>
    </xf>
    <xf numFmtId="164" fontId="39" fillId="0" borderId="0" xfId="59"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9" fillId="0" borderId="0" xfId="56"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4" fontId="66" fillId="0" borderId="0" xfId="48" applyFont="1" applyProtection="1"/>
    <xf numFmtId="164" fontId="66" fillId="0" borderId="0" xfId="50" applyFont="1" applyProtection="1"/>
    <xf numFmtId="0" fontId="66" fillId="0" borderId="10" xfId="0" applyFont="1" applyFill="1" applyBorder="1" applyAlignment="1" applyProtection="1">
      <alignment horizontal="center"/>
    </xf>
    <xf numFmtId="0" fontId="66" fillId="0" borderId="10" xfId="0" applyFont="1" applyFill="1" applyBorder="1" applyProtection="1"/>
    <xf numFmtId="164" fontId="66" fillId="0" borderId="10" xfId="50" applyFont="1" applyBorder="1" applyProtection="1"/>
    <xf numFmtId="0" fontId="67" fillId="0" borderId="10" xfId="0" applyFont="1" applyBorder="1" applyAlignment="1" applyProtection="1">
      <alignment horizontal="left" indent="1"/>
    </xf>
    <xf numFmtId="0" fontId="68" fillId="0" borderId="10" xfId="0" applyFont="1" applyBorder="1"/>
    <xf numFmtId="0" fontId="69" fillId="19" borderId="10" xfId="0" applyFont="1" applyFill="1" applyBorder="1" applyAlignment="1" applyProtection="1">
      <alignment horizontal="center"/>
    </xf>
    <xf numFmtId="0" fontId="69" fillId="19" borderId="10" xfId="0" applyFont="1" applyFill="1" applyBorder="1" applyAlignment="1">
      <alignment horizontal="center"/>
    </xf>
    <xf numFmtId="3" fontId="15" fillId="20" borderId="11" xfId="0" applyNumberFormat="1" applyFont="1" applyFill="1" applyBorder="1" applyAlignment="1">
      <alignment horizontal="right"/>
    </xf>
    <xf numFmtId="3" fontId="15" fillId="20" borderId="11" xfId="62" applyNumberFormat="1" applyFont="1" applyFill="1" applyBorder="1"/>
    <xf numFmtId="9" fontId="15" fillId="20" borderId="11" xfId="61" applyFont="1" applyFill="1" applyBorder="1"/>
    <xf numFmtId="9" fontId="15" fillId="20" borderId="11" xfId="61" applyNumberFormat="1" applyFont="1" applyFill="1" applyBorder="1"/>
    <xf numFmtId="0" fontId="15" fillId="20" borderId="11" xfId="0" applyFont="1" applyFill="1" applyBorder="1"/>
    <xf numFmtId="9" fontId="15" fillId="20" borderId="11" xfId="61" applyFont="1" applyFill="1" applyBorder="1" applyAlignment="1">
      <alignment horizontal="center"/>
    </xf>
    <xf numFmtId="0" fontId="15" fillId="0" borderId="0" xfId="0" applyFont="1"/>
    <xf numFmtId="0" fontId="33" fillId="0" borderId="0" xfId="0" applyFont="1" applyAlignment="1">
      <alignment horizontal="center"/>
    </xf>
    <xf numFmtId="164" fontId="59" fillId="0" borderId="0" xfId="47" applyFont="1" applyFill="1" applyAlignment="1">
      <alignment vertical="center"/>
    </xf>
    <xf numFmtId="0" fontId="14" fillId="0" borderId="0" xfId="0" applyFont="1"/>
    <xf numFmtId="0" fontId="45" fillId="0" borderId="0" xfId="0" applyFont="1" applyFill="1"/>
    <xf numFmtId="0" fontId="75" fillId="19" borderId="12" xfId="0" applyFont="1" applyFill="1" applyBorder="1" applyAlignment="1">
      <alignment vertical="center"/>
    </xf>
    <xf numFmtId="0" fontId="73" fillId="0" borderId="0" xfId="52" applyNumberFormat="1" applyFont="1" applyFill="1" applyBorder="1" applyAlignment="1">
      <alignment horizontal="center" vertical="center" wrapText="1"/>
    </xf>
    <xf numFmtId="0" fontId="73" fillId="21" borderId="13" xfId="52"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78" fillId="20" borderId="0" xfId="0" applyNumberFormat="1" applyFont="1" applyFill="1" applyBorder="1" applyAlignment="1">
      <alignment horizontal="center"/>
    </xf>
    <xf numFmtId="0" fontId="78" fillId="0" borderId="0" xfId="0" applyFont="1" applyFill="1" applyBorder="1" applyAlignment="1" applyProtection="1">
      <alignment horizontal="left"/>
    </xf>
    <xf numFmtId="0" fontId="79" fillId="0" borderId="0" xfId="0" applyFont="1"/>
    <xf numFmtId="164" fontId="39" fillId="0" borderId="0" xfId="59"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164" fontId="31" fillId="0" borderId="14" xfId="59" applyFont="1" applyBorder="1" applyAlignment="1" applyProtection="1"/>
    <xf numFmtId="164" fontId="139" fillId="0" borderId="14" xfId="59" applyFill="1" applyBorder="1" applyAlignment="1" applyProtection="1">
      <alignment vertical="center"/>
    </xf>
    <xf numFmtId="164" fontId="31" fillId="0" borderId="0" xfId="59" applyFont="1" applyBorder="1" applyAlignment="1" applyProtection="1"/>
    <xf numFmtId="164" fontId="139" fillId="0" borderId="0" xfId="59"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6" fontId="15" fillId="0" borderId="0" xfId="0" applyNumberFormat="1" applyFont="1" applyFill="1" applyBorder="1" applyAlignment="1" applyProtection="1"/>
    <xf numFmtId="10" fontId="6" fillId="0" borderId="0" xfId="61" applyNumberFormat="1" applyFont="1" applyFill="1" applyBorder="1" applyAlignment="1" applyProtection="1">
      <alignment horizontal="center"/>
    </xf>
    <xf numFmtId="0" fontId="6" fillId="0" borderId="0" xfId="0" applyFont="1" applyFill="1" applyBorder="1" applyAlignment="1" applyProtection="1"/>
    <xf numFmtId="15" fontId="26" fillId="0" borderId="18" xfId="0" applyNumberFormat="1" applyFont="1" applyFill="1" applyBorder="1" applyAlignment="1" applyProtection="1"/>
    <xf numFmtId="164" fontId="38" fillId="0" borderId="19" xfId="59" applyFont="1" applyBorder="1" applyAlignment="1" applyProtection="1"/>
    <xf numFmtId="164" fontId="39" fillId="0" borderId="19" xfId="59" applyFont="1" applyFill="1" applyBorder="1" applyAlignment="1" applyProtection="1">
      <alignment vertical="center"/>
    </xf>
    <xf numFmtId="164" fontId="39" fillId="0" borderId="0" xfId="59" applyFont="1" applyFill="1" applyBorder="1" applyAlignment="1" applyProtection="1">
      <alignment vertical="center"/>
    </xf>
    <xf numFmtId="164" fontId="38" fillId="0" borderId="0" xfId="59" applyFont="1" applyBorder="1" applyAlignment="1" applyProtection="1"/>
    <xf numFmtId="164" fontId="40" fillId="0" borderId="0" xfId="59" applyFont="1" applyFill="1" applyBorder="1" applyAlignment="1" applyProtection="1">
      <alignment vertical="center"/>
    </xf>
    <xf numFmtId="0" fontId="14" fillId="0" borderId="0" xfId="0" applyFont="1" applyBorder="1" applyAlignment="1" applyProtection="1">
      <alignment horizontal="center"/>
    </xf>
    <xf numFmtId="0" fontId="14" fillId="0" borderId="20" xfId="0" applyFont="1" applyBorder="1" applyAlignment="1" applyProtection="1">
      <alignment horizontal="center"/>
    </xf>
    <xf numFmtId="1" fontId="21" fillId="20" borderId="21" xfId="0" applyNumberFormat="1" applyFont="1" applyFill="1" applyBorder="1" applyAlignment="1" applyProtection="1">
      <alignment horizontal="center"/>
    </xf>
    <xf numFmtId="0" fontId="14" fillId="0" borderId="22" xfId="0" applyFont="1" applyBorder="1" applyAlignment="1" applyProtection="1">
      <alignment horizontal="center"/>
    </xf>
    <xf numFmtId="1" fontId="21" fillId="20" borderId="23" xfId="0" applyNumberFormat="1" applyFont="1" applyFill="1" applyBorder="1" applyAlignment="1" applyProtection="1">
      <alignment horizontal="center"/>
    </xf>
    <xf numFmtId="0" fontId="0" fillId="0" borderId="24" xfId="0" applyBorder="1" applyProtection="1"/>
    <xf numFmtId="0" fontId="0" fillId="0" borderId="22" xfId="0" applyBorder="1" applyAlignment="1" applyProtection="1">
      <alignment horizontal="center"/>
    </xf>
    <xf numFmtId="164" fontId="0" fillId="0" borderId="0" xfId="0" applyNumberFormat="1" applyFill="1" applyBorder="1" applyProtection="1"/>
    <xf numFmtId="164" fontId="65" fillId="0" borderId="25" xfId="59" applyFont="1" applyFill="1" applyBorder="1" applyAlignment="1" applyProtection="1"/>
    <xf numFmtId="164" fontId="39" fillId="0" borderId="25" xfId="59" applyFont="1" applyFill="1" applyBorder="1" applyAlignment="1" applyProtection="1">
      <alignment vertical="center"/>
    </xf>
    <xf numFmtId="164" fontId="28" fillId="0" borderId="0" xfId="0" applyNumberFormat="1" applyFont="1" applyAlignment="1" applyProtection="1">
      <alignment horizontal="right"/>
    </xf>
    <xf numFmtId="166" fontId="28" fillId="0" borderId="0" xfId="62"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164" fontId="28" fillId="0" borderId="0" xfId="0" applyNumberFormat="1" applyFont="1" applyProtection="1"/>
    <xf numFmtId="164" fontId="28" fillId="0" borderId="0" xfId="0" applyNumberFormat="1" applyFont="1" applyBorder="1" applyProtection="1"/>
    <xf numFmtId="164" fontId="28" fillId="0" borderId="0" xfId="0" applyNumberFormat="1" applyFont="1" applyBorder="1" applyAlignment="1" applyProtection="1">
      <alignment horizontal="right"/>
    </xf>
    <xf numFmtId="166" fontId="28" fillId="0" borderId="0" xfId="62"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10" xfId="0" applyFont="1" applyBorder="1" applyAlignment="1" applyProtection="1">
      <alignment horizontal="center" vertic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4" fillId="0" borderId="0" xfId="0" applyFont="1" applyBorder="1" applyAlignment="1" applyProtection="1">
      <alignment horizontal="left" vertical="center"/>
    </xf>
    <xf numFmtId="0" fontId="44" fillId="0" borderId="0" xfId="0" applyFont="1" applyBorder="1" applyAlignment="1" applyProtection="1">
      <alignment horizontal="left"/>
    </xf>
    <xf numFmtId="167" fontId="44" fillId="0" borderId="0" xfId="0" applyNumberFormat="1" applyFont="1" applyBorder="1" applyAlignment="1" applyProtection="1">
      <alignment horizontal="left"/>
    </xf>
    <xf numFmtId="0" fontId="45" fillId="0" borderId="0" xfId="0" applyFont="1" applyProtection="1"/>
    <xf numFmtId="0" fontId="46" fillId="0" borderId="0" xfId="0" applyFont="1" applyFill="1" applyBorder="1" applyProtection="1"/>
    <xf numFmtId="0" fontId="47" fillId="0" borderId="0" xfId="0" applyFont="1" applyFill="1" applyBorder="1" applyProtection="1"/>
    <xf numFmtId="0" fontId="49" fillId="0" borderId="0" xfId="0" applyFont="1" applyFill="1" applyBorder="1" applyAlignment="1" applyProtection="1">
      <alignment horizontal="right"/>
    </xf>
    <xf numFmtId="0" fontId="50"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1" fillId="20" borderId="0" xfId="0" applyFont="1" applyFill="1" applyBorder="1" applyAlignment="1" applyProtection="1">
      <alignment horizontal="left" vertical="center"/>
    </xf>
    <xf numFmtId="3" fontId="56" fillId="0" borderId="0" xfId="0" applyNumberFormat="1" applyFont="1" applyFill="1" applyBorder="1" applyAlignment="1" applyProtection="1">
      <alignment horizontal="right" vertical="center"/>
    </xf>
    <xf numFmtId="0" fontId="57" fillId="20" borderId="0" xfId="0" applyFont="1" applyFill="1" applyBorder="1" applyAlignment="1" applyProtection="1">
      <alignment horizontal="left" vertical="center"/>
    </xf>
    <xf numFmtId="169" fontId="51" fillId="20" borderId="0" xfId="0" applyNumberFormat="1" applyFont="1" applyFill="1" applyBorder="1" applyAlignment="1" applyProtection="1">
      <alignment vertical="center"/>
    </xf>
    <xf numFmtId="0" fontId="52" fillId="20" borderId="0" xfId="0" applyNumberFormat="1" applyFont="1" applyFill="1" applyBorder="1" applyAlignment="1" applyProtection="1">
      <alignment horizontal="right"/>
    </xf>
    <xf numFmtId="0" fontId="61" fillId="20" borderId="0" xfId="0" applyFont="1" applyFill="1" applyBorder="1" applyAlignment="1" applyProtection="1">
      <alignment horizontal="center" vertical="center"/>
    </xf>
    <xf numFmtId="0" fontId="53" fillId="20" borderId="0" xfId="0" applyFont="1" applyFill="1" applyBorder="1" applyAlignment="1" applyProtection="1">
      <alignment horizontal="center" vertical="center"/>
    </xf>
    <xf numFmtId="168" fontId="51" fillId="20" borderId="0" xfId="61" applyNumberFormat="1" applyFont="1" applyFill="1" applyBorder="1" applyAlignment="1" applyProtection="1">
      <alignment horizontal="right"/>
    </xf>
    <xf numFmtId="9" fontId="54" fillId="20" borderId="0" xfId="0" applyNumberFormat="1" applyFont="1" applyFill="1" applyBorder="1" applyProtection="1"/>
    <xf numFmtId="0" fontId="55" fillId="20" borderId="0" xfId="0" applyFont="1" applyFill="1" applyBorder="1" applyAlignment="1" applyProtection="1">
      <alignment horizontal="center" vertical="center"/>
    </xf>
    <xf numFmtId="9" fontId="54" fillId="20" borderId="0" xfId="0" applyNumberFormat="1" applyFont="1" applyFill="1" applyBorder="1" applyAlignment="1" applyProtection="1">
      <alignment horizontal="left"/>
    </xf>
    <xf numFmtId="0" fontId="62"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horizontal="right" vertical="center" indent="1"/>
    </xf>
    <xf numFmtId="0" fontId="52" fillId="0" borderId="26" xfId="0" applyNumberFormat="1" applyFont="1" applyFill="1" applyBorder="1" applyAlignment="1" applyProtection="1">
      <alignment horizontal="right"/>
    </xf>
    <xf numFmtId="0" fontId="52" fillId="0" borderId="27" xfId="0" applyNumberFormat="1" applyFont="1" applyFill="1" applyBorder="1" applyAlignment="1" applyProtection="1">
      <alignment horizontal="right"/>
    </xf>
    <xf numFmtId="0" fontId="52" fillId="0" borderId="28" xfId="0" applyNumberFormat="1" applyFont="1" applyFill="1" applyBorder="1" applyAlignment="1" applyProtection="1">
      <alignment horizontal="right"/>
    </xf>
    <xf numFmtId="0" fontId="60" fillId="0" borderId="0" xfId="0" applyFont="1" applyFill="1" applyBorder="1" applyAlignment="1" applyProtection="1">
      <alignment horizontal="center"/>
    </xf>
    <xf numFmtId="0" fontId="52" fillId="0" borderId="0" xfId="0" applyNumberFormat="1" applyFont="1" applyFill="1" applyBorder="1" applyAlignment="1" applyProtection="1">
      <alignment horizontal="right"/>
    </xf>
    <xf numFmtId="0" fontId="61" fillId="0" borderId="0" xfId="0" applyFont="1" applyFill="1" applyBorder="1" applyAlignment="1" applyProtection="1">
      <alignment horizontal="center" vertical="center"/>
    </xf>
    <xf numFmtId="9" fontId="63" fillId="0" borderId="0" xfId="0" applyNumberFormat="1" applyFont="1" applyFill="1" applyBorder="1" applyAlignment="1" applyProtection="1"/>
    <xf numFmtId="9" fontId="63" fillId="0" borderId="0" xfId="0" applyNumberFormat="1" applyFont="1" applyFill="1" applyBorder="1" applyAlignment="1" applyProtection="1">
      <alignment horizontal="center"/>
    </xf>
    <xf numFmtId="0" fontId="52" fillId="0" borderId="29" xfId="0" applyNumberFormat="1" applyFont="1" applyFill="1" applyBorder="1" applyAlignment="1" applyProtection="1">
      <alignment horizontal="right"/>
    </xf>
    <xf numFmtId="9" fontId="54" fillId="0" borderId="0" xfId="0" applyNumberFormat="1" applyFont="1" applyFill="1" applyBorder="1" applyProtection="1"/>
    <xf numFmtId="0" fontId="52" fillId="0" borderId="30" xfId="0" applyNumberFormat="1" applyFont="1" applyFill="1" applyBorder="1" applyAlignment="1" applyProtection="1">
      <alignment horizontal="right"/>
    </xf>
    <xf numFmtId="0" fontId="52" fillId="0" borderId="31" xfId="0" applyNumberFormat="1" applyFont="1" applyFill="1" applyBorder="1" applyAlignment="1" applyProtection="1">
      <alignment horizontal="right"/>
    </xf>
    <xf numFmtId="0" fontId="34" fillId="0" borderId="32" xfId="0" applyNumberFormat="1" applyFont="1" applyFill="1" applyBorder="1" applyAlignment="1" applyProtection="1">
      <alignment vertical="center"/>
    </xf>
    <xf numFmtId="0" fontId="34" fillId="0" borderId="33" xfId="0" applyNumberFormat="1" applyFont="1" applyFill="1" applyBorder="1" applyAlignment="1" applyProtection="1">
      <alignment vertical="center"/>
    </xf>
    <xf numFmtId="0" fontId="34" fillId="0" borderId="34" xfId="0" applyNumberFormat="1" applyFont="1" applyFill="1" applyBorder="1" applyAlignment="1" applyProtection="1">
      <alignment vertical="center"/>
    </xf>
    <xf numFmtId="0" fontId="66" fillId="0" borderId="0" xfId="0" applyFont="1" applyFill="1" applyBorder="1" applyAlignment="1" applyProtection="1"/>
    <xf numFmtId="164"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0" fontId="0" fillId="0" borderId="0" xfId="0" applyBorder="1" applyAlignment="1">
      <alignment horizontal="center"/>
    </xf>
    <xf numFmtId="0" fontId="15" fillId="20" borderId="0" xfId="0" applyFont="1" applyFill="1"/>
    <xf numFmtId="166" fontId="15" fillId="20" borderId="0" xfId="0" applyNumberFormat="1" applyFont="1" applyFill="1"/>
    <xf numFmtId="3" fontId="15" fillId="20" borderId="0" xfId="0" applyNumberFormat="1" applyFont="1" applyFill="1" applyProtection="1"/>
    <xf numFmtId="165"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35" xfId="0" applyFont="1" applyFill="1" applyBorder="1" applyAlignment="1" applyProtection="1">
      <alignment horizontal="center" wrapText="1"/>
    </xf>
    <xf numFmtId="0" fontId="28" fillId="0" borderId="36" xfId="0" applyFont="1" applyFill="1" applyBorder="1" applyAlignment="1" applyProtection="1">
      <alignment horizontal="center" wrapText="1"/>
    </xf>
    <xf numFmtId="0" fontId="0" fillId="0" borderId="36" xfId="0" applyBorder="1" applyProtection="1"/>
    <xf numFmtId="164" fontId="17" fillId="0" borderId="0" xfId="46" applyFont="1" applyFill="1" applyAlignment="1" applyProtection="1">
      <alignment horizontal="center" vertical="center"/>
    </xf>
    <xf numFmtId="164" fontId="16" fillId="0" borderId="0" xfId="46" applyFont="1" applyFill="1" applyAlignment="1" applyProtection="1">
      <alignment vertical="center"/>
    </xf>
    <xf numFmtId="0" fontId="80" fillId="0" borderId="0" xfId="0" applyFont="1"/>
    <xf numFmtId="164" fontId="14" fillId="0" borderId="0" xfId="0" applyNumberFormat="1" applyFont="1" applyAlignment="1" applyProtection="1">
      <alignment horizontal="center"/>
    </xf>
    <xf numFmtId="164" fontId="20" fillId="0" borderId="37" xfId="56" applyFont="1" applyBorder="1" applyAlignment="1" applyProtection="1">
      <alignment horizontal="right"/>
    </xf>
    <xf numFmtId="0" fontId="12" fillId="0" borderId="0" xfId="0" applyFont="1"/>
    <xf numFmtId="164" fontId="86" fillId="0" borderId="0" xfId="0" applyNumberFormat="1" applyFont="1"/>
    <xf numFmtId="0" fontId="86" fillId="0" borderId="0" xfId="0" applyFont="1"/>
    <xf numFmtId="164" fontId="0" fillId="0" borderId="0" xfId="0" quotePrefix="1" applyNumberFormat="1"/>
    <xf numFmtId="164" fontId="0" fillId="0" borderId="0" xfId="0" applyNumberFormat="1"/>
    <xf numFmtId="0" fontId="34" fillId="0" borderId="38" xfId="0" applyNumberFormat="1" applyFont="1" applyFill="1" applyBorder="1" applyAlignment="1" applyProtection="1">
      <alignment vertical="center"/>
    </xf>
    <xf numFmtId="164" fontId="139" fillId="0" borderId="0" xfId="51" applyFill="1" applyBorder="1" applyAlignment="1" applyProtection="1">
      <alignment horizontal="center"/>
    </xf>
    <xf numFmtId="0" fontId="34" fillId="0" borderId="0" xfId="0" quotePrefix="1" applyFont="1" applyProtection="1"/>
    <xf numFmtId="0" fontId="61" fillId="0" borderId="39" xfId="0" applyFont="1" applyBorder="1" applyAlignment="1">
      <alignment horizontal="justify" vertical="center" wrapText="1"/>
    </xf>
    <xf numFmtId="0" fontId="61" fillId="0" borderId="40" xfId="0" applyFont="1" applyBorder="1" applyAlignment="1">
      <alignment horizontal="justify" vertical="center" wrapText="1"/>
    </xf>
    <xf numFmtId="0" fontId="61" fillId="0" borderId="41" xfId="0" applyFont="1" applyBorder="1" applyAlignment="1">
      <alignment horizontal="justify" vertical="center" wrapText="1"/>
    </xf>
    <xf numFmtId="0" fontId="85" fillId="0" borderId="40" xfId="0" applyFont="1" applyBorder="1" applyAlignment="1">
      <alignment horizontal="justify" vertical="center" wrapText="1"/>
    </xf>
    <xf numFmtId="164" fontId="88" fillId="0" borderId="25" xfId="59" applyFont="1" applyFill="1" applyBorder="1" applyAlignment="1" applyProtection="1"/>
    <xf numFmtId="164" fontId="9" fillId="0" borderId="25" xfId="59" applyFont="1" applyFill="1" applyBorder="1" applyAlignment="1" applyProtection="1">
      <alignment vertical="center"/>
    </xf>
    <xf numFmtId="0" fontId="84" fillId="0" borderId="39" xfId="0" applyFont="1" applyBorder="1" applyAlignment="1">
      <alignment vertical="center" wrapText="1"/>
    </xf>
    <xf numFmtId="0" fontId="84" fillId="0" borderId="40" xfId="0" applyFont="1" applyBorder="1" applyAlignment="1">
      <alignment vertical="center" wrapText="1"/>
    </xf>
    <xf numFmtId="0" fontId="2" fillId="0" borderId="42" xfId="0" applyFont="1" applyFill="1" applyBorder="1" applyAlignment="1" applyProtection="1">
      <alignment horizontal="center"/>
    </xf>
    <xf numFmtId="0" fontId="1" fillId="0" borderId="0" xfId="0" applyFont="1"/>
    <xf numFmtId="0" fontId="90" fillId="0" borderId="0" xfId="0" applyFont="1"/>
    <xf numFmtId="164" fontId="92" fillId="0" borderId="25" xfId="59" applyFont="1" applyFill="1" applyBorder="1" applyAlignment="1" applyProtection="1">
      <alignment vertical="center"/>
    </xf>
    <xf numFmtId="0" fontId="91" fillId="0" borderId="0" xfId="0" applyFont="1" applyFill="1"/>
    <xf numFmtId="15" fontId="36" fillId="0" borderId="0" xfId="0" applyNumberFormat="1" applyFont="1" applyAlignment="1" applyProtection="1">
      <alignment horizontal="center"/>
    </xf>
    <xf numFmtId="1" fontId="21" fillId="22" borderId="10" xfId="0" applyNumberFormat="1" applyFont="1" applyFill="1" applyBorder="1" applyAlignment="1" applyProtection="1">
      <alignment horizontal="center"/>
      <protection locked="0"/>
    </xf>
    <xf numFmtId="1" fontId="21" fillId="22" borderId="43" xfId="0" applyNumberFormat="1" applyFont="1" applyFill="1" applyBorder="1" applyAlignment="1" applyProtection="1">
      <alignment horizontal="center"/>
      <protection locked="0"/>
    </xf>
    <xf numFmtId="166" fontId="0" fillId="0" borderId="0" xfId="0" applyNumberFormat="1" applyProtection="1"/>
    <xf numFmtId="164" fontId="20" fillId="0" borderId="0" xfId="49" applyFont="1" applyFill="1" applyAlignment="1" applyProtection="1">
      <alignment horizontal="right" vertical="center"/>
    </xf>
    <xf numFmtId="0" fontId="97" fillId="0" borderId="0" xfId="0" applyFont="1" applyFill="1" applyBorder="1" applyAlignment="1" applyProtection="1">
      <alignment horizontal="right"/>
    </xf>
    <xf numFmtId="0" fontId="99" fillId="0" borderId="0" xfId="0" applyFont="1" applyFill="1" applyBorder="1" applyProtection="1"/>
    <xf numFmtId="0" fontId="97" fillId="0" borderId="0" xfId="0" applyFont="1" applyBorder="1" applyProtection="1"/>
    <xf numFmtId="3" fontId="6" fillId="0" borderId="0" xfId="0" applyNumberFormat="1" applyFont="1" applyAlignment="1" applyProtection="1">
      <alignment horizontal="right"/>
    </xf>
    <xf numFmtId="15" fontId="96"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wrapText="1"/>
    </xf>
    <xf numFmtId="0" fontId="97" fillId="0" borderId="0" xfId="0" applyFont="1" applyFill="1" applyBorder="1" applyAlignment="1" applyProtection="1">
      <alignment horizontal="center"/>
    </xf>
    <xf numFmtId="0" fontId="0" fillId="0" borderId="0" xfId="0" quotePrefix="1" applyProtection="1"/>
    <xf numFmtId="15" fontId="32" fillId="0" borderId="44"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108" fillId="0" borderId="0" xfId="0" applyFont="1" applyBorder="1" applyAlignment="1" applyProtection="1">
      <alignment horizontal="right"/>
    </xf>
    <xf numFmtId="0" fontId="108" fillId="0" borderId="0" xfId="0" applyFont="1" applyAlignment="1" applyProtection="1">
      <alignment horizontal="right"/>
    </xf>
    <xf numFmtId="164" fontId="107" fillId="0" borderId="0" xfId="38" applyFont="1" applyFill="1" applyAlignment="1" applyProtection="1">
      <alignment vertical="center"/>
    </xf>
    <xf numFmtId="0" fontId="108" fillId="0" borderId="0" xfId="0" applyFont="1" applyProtection="1"/>
    <xf numFmtId="0" fontId="108" fillId="0" borderId="0" xfId="0" applyFont="1" applyBorder="1" applyProtection="1"/>
    <xf numFmtId="15" fontId="1" fillId="0" borderId="10" xfId="56"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94" fillId="0" borderId="0" xfId="0" applyFont="1" applyFill="1" applyBorder="1" applyAlignment="1" applyProtection="1">
      <alignment horizontal="center" vertical="center"/>
    </xf>
    <xf numFmtId="0" fontId="6" fillId="0" borderId="45" xfId="0" applyFont="1" applyBorder="1" applyAlignment="1" applyProtection="1"/>
    <xf numFmtId="0" fontId="6" fillId="0" borderId="46" xfId="0" applyFont="1" applyBorder="1" applyAlignment="1" applyProtection="1"/>
    <xf numFmtId="0" fontId="25" fillId="0" borderId="47" xfId="0" applyFont="1" applyBorder="1" applyAlignment="1" applyProtection="1">
      <alignment vertical="distributed"/>
    </xf>
    <xf numFmtId="15" fontId="27" fillId="0" borderId="4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3" fillId="0" borderId="0" xfId="0" applyFont="1" applyFill="1" applyBorder="1" applyAlignment="1" applyProtection="1">
      <alignment horizontal="left"/>
      <protection locked="0"/>
    </xf>
    <xf numFmtId="0" fontId="32" fillId="23" borderId="49" xfId="0" applyFont="1" applyFill="1" applyBorder="1" applyAlignment="1" applyProtection="1">
      <alignment horizontal="centerContinuous"/>
    </xf>
    <xf numFmtId="15" fontId="104" fillId="0" borderId="36" xfId="0" applyNumberFormat="1" applyFont="1" applyFill="1" applyBorder="1" applyAlignment="1" applyProtection="1">
      <alignment horizontal="center" wrapText="1"/>
    </xf>
    <xf numFmtId="15" fontId="104" fillId="0" borderId="50" xfId="0" applyNumberFormat="1" applyFont="1" applyFill="1" applyBorder="1" applyAlignment="1" applyProtection="1">
      <alignment horizontal="center" wrapText="1"/>
    </xf>
    <xf numFmtId="0" fontId="37" fillId="0" borderId="51" xfId="0" applyFont="1" applyFill="1" applyBorder="1" applyAlignment="1" applyProtection="1">
      <alignment horizontal="center"/>
    </xf>
    <xf numFmtId="0" fontId="37" fillId="0" borderId="52" xfId="0" applyFont="1" applyFill="1" applyBorder="1" applyAlignment="1" applyProtection="1">
      <alignment horizontal="center"/>
    </xf>
    <xf numFmtId="0" fontId="32" fillId="23" borderId="53"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96" fillId="0" borderId="0" xfId="0" applyFont="1" applyFill="1" applyBorder="1" applyAlignment="1" applyProtection="1">
      <alignment horizontal="center"/>
    </xf>
    <xf numFmtId="0" fontId="101"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1" xfId="0" applyNumberFormat="1" applyFill="1" applyBorder="1" applyAlignment="1" applyProtection="1">
      <alignment horizontal="center"/>
    </xf>
    <xf numFmtId="1" fontId="0" fillId="22" borderId="43"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0" fontId="0" fillId="0" borderId="54" xfId="0" applyBorder="1" applyAlignment="1" applyProtection="1">
      <alignment horizontal="center"/>
    </xf>
    <xf numFmtId="0" fontId="0" fillId="0" borderId="36" xfId="0" applyFill="1" applyBorder="1" applyAlignment="1" applyProtection="1">
      <alignment horizontal="center"/>
    </xf>
    <xf numFmtId="0" fontId="1" fillId="0" borderId="35" xfId="0" applyFont="1" applyFill="1" applyBorder="1" applyAlignment="1" applyProtection="1">
      <alignment horizontal="center" wrapText="1"/>
    </xf>
    <xf numFmtId="0" fontId="0" fillId="0" borderId="35" xfId="0" applyBorder="1" applyAlignment="1">
      <alignment horizontal="center" wrapText="1"/>
    </xf>
    <xf numFmtId="0" fontId="28" fillId="0" borderId="35" xfId="0" applyFont="1" applyBorder="1" applyAlignment="1">
      <alignment horizontal="center" wrapText="1"/>
    </xf>
    <xf numFmtId="0" fontId="73" fillId="0" borderId="55" xfId="0" applyFont="1" applyFill="1" applyBorder="1" applyAlignment="1" applyProtection="1">
      <alignment horizontal="center" vertical="center"/>
    </xf>
    <xf numFmtId="0" fontId="24" fillId="0" borderId="0" xfId="0" applyFont="1" applyProtection="1"/>
    <xf numFmtId="164" fontId="104" fillId="0" borderId="0" xfId="0" applyNumberFormat="1" applyFont="1" applyBorder="1" applyAlignment="1" applyProtection="1">
      <alignment vertical="center" wrapText="1"/>
    </xf>
    <xf numFmtId="0" fontId="104" fillId="0" borderId="0" xfId="0" applyFont="1" applyFill="1" applyBorder="1" applyAlignment="1" applyProtection="1">
      <alignment wrapText="1"/>
    </xf>
    <xf numFmtId="164" fontId="20" fillId="0" borderId="37" xfId="56" applyFont="1" applyFill="1" applyBorder="1" applyAlignment="1" applyProtection="1">
      <alignment horizontal="right"/>
    </xf>
    <xf numFmtId="0" fontId="28" fillId="0" borderId="56" xfId="0" applyFont="1" applyFill="1" applyBorder="1" applyAlignment="1" applyProtection="1">
      <alignment wrapText="1"/>
    </xf>
    <xf numFmtId="0" fontId="34" fillId="0" borderId="57" xfId="0" applyFont="1" applyFill="1" applyBorder="1" applyAlignment="1" applyProtection="1">
      <alignment horizontal="center" wrapText="1"/>
    </xf>
    <xf numFmtId="0" fontId="21" fillId="20" borderId="39" xfId="0" applyFont="1" applyFill="1" applyBorder="1" applyAlignment="1" applyProtection="1"/>
    <xf numFmtId="0" fontId="21" fillId="20" borderId="58" xfId="0" applyFont="1" applyFill="1" applyBorder="1" applyAlignment="1" applyProtection="1"/>
    <xf numFmtId="0" fontId="28" fillId="0" borderId="0" xfId="0" applyFont="1" applyFill="1" applyBorder="1" applyAlignment="1" applyProtection="1">
      <alignment wrapText="1"/>
    </xf>
    <xf numFmtId="9" fontId="106" fillId="24" borderId="10" xfId="61" applyFont="1" applyFill="1" applyBorder="1" applyAlignment="1" applyProtection="1">
      <alignment horizontal="center" vertical="center" wrapText="1"/>
    </xf>
    <xf numFmtId="164" fontId="28" fillId="0" borderId="0" xfId="0" applyNumberFormat="1" applyFont="1" applyAlignment="1" applyProtection="1"/>
    <xf numFmtId="15" fontId="28" fillId="0" borderId="0" xfId="0" applyNumberFormat="1" applyFont="1"/>
    <xf numFmtId="0" fontId="0" fillId="0" borderId="25" xfId="0" applyBorder="1" applyProtection="1"/>
    <xf numFmtId="0" fontId="0" fillId="0" borderId="25" xfId="0" applyBorder="1"/>
    <xf numFmtId="9" fontId="15" fillId="0" borderId="0" xfId="61" applyFont="1" applyProtection="1"/>
    <xf numFmtId="14" fontId="24" fillId="22" borderId="37" xfId="56" applyNumberFormat="1" applyFont="1" applyFill="1" applyBorder="1" applyAlignment="1" applyProtection="1">
      <alignment horizontal="center" vertical="center"/>
    </xf>
    <xf numFmtId="164" fontId="24" fillId="22" borderId="37" xfId="56" applyFont="1" applyFill="1" applyBorder="1" applyAlignment="1" applyProtection="1">
      <alignment horizontal="center" vertical="center"/>
    </xf>
    <xf numFmtId="15" fontId="24" fillId="22" borderId="37" xfId="56" applyNumberFormat="1" applyFont="1" applyFill="1" applyBorder="1" applyAlignment="1" applyProtection="1">
      <alignment horizontal="center" vertical="center"/>
    </xf>
    <xf numFmtId="171" fontId="24" fillId="22" borderId="37" xfId="56" applyNumberFormat="1" applyFont="1" applyFill="1" applyBorder="1" applyAlignment="1" applyProtection="1">
      <alignment horizontal="center"/>
    </xf>
    <xf numFmtId="3" fontId="24" fillId="22" borderId="37" xfId="56" applyNumberFormat="1" applyFont="1" applyFill="1" applyBorder="1" applyAlignment="1" applyProtection="1">
      <alignment horizontal="center"/>
    </xf>
    <xf numFmtId="164" fontId="24" fillId="22" borderId="37" xfId="56" applyFont="1" applyFill="1" applyBorder="1" applyAlignment="1" applyProtection="1">
      <alignment horizontal="center"/>
    </xf>
    <xf numFmtId="15" fontId="24" fillId="22" borderId="37" xfId="56" applyNumberFormat="1" applyFont="1" applyFill="1" applyBorder="1" applyAlignment="1" applyProtection="1">
      <alignment horizontal="center"/>
    </xf>
    <xf numFmtId="164" fontId="86" fillId="0" borderId="0" xfId="0" applyNumberFormat="1" applyFont="1" applyAlignment="1"/>
    <xf numFmtId="0" fontId="34" fillId="0" borderId="35" xfId="0" applyFont="1" applyFill="1" applyBorder="1" applyAlignment="1" applyProtection="1">
      <alignment horizontal="center" wrapText="1"/>
    </xf>
    <xf numFmtId="0" fontId="30" fillId="25" borderId="0" xfId="0" applyFont="1" applyFill="1" applyBorder="1" applyAlignment="1" applyProtection="1">
      <alignment horizontal="left"/>
      <protection locked="0"/>
    </xf>
    <xf numFmtId="0" fontId="34" fillId="25" borderId="0" xfId="0" applyFont="1" applyFill="1" applyBorder="1" applyAlignment="1" applyProtection="1">
      <alignment horizontal="left"/>
      <protection locked="0"/>
    </xf>
    <xf numFmtId="0" fontId="34" fillId="25" borderId="0" xfId="0" applyFont="1" applyFill="1" applyAlignment="1" applyProtection="1">
      <alignment horizontal="left"/>
      <protection locked="0"/>
    </xf>
    <xf numFmtId="49" fontId="0" fillId="0" borderId="0" xfId="0" applyNumberFormat="1" applyProtection="1"/>
    <xf numFmtId="0" fontId="0" fillId="22" borderId="43" xfId="0" applyNumberFormat="1" applyFill="1" applyBorder="1" applyAlignment="1" applyProtection="1">
      <alignment horizontal="center"/>
      <protection locked="0"/>
    </xf>
    <xf numFmtId="0" fontId="0" fillId="0" borderId="23" xfId="0" applyNumberFormat="1" applyFill="1" applyBorder="1" applyAlignment="1" applyProtection="1">
      <alignment horizontal="center"/>
    </xf>
    <xf numFmtId="0" fontId="0" fillId="22" borderId="23" xfId="0" applyNumberFormat="1" applyFill="1" applyBorder="1" applyAlignment="1" applyProtection="1">
      <alignment horizontal="center"/>
      <protection locked="0"/>
    </xf>
    <xf numFmtId="3" fontId="0" fillId="22"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0" fillId="22" borderId="10" xfId="0" applyNumberFormat="1" applyFill="1" applyBorder="1" applyProtection="1">
      <protection locked="0"/>
    </xf>
    <xf numFmtId="3" fontId="0" fillId="0" borderId="10" xfId="0" applyNumberFormat="1" applyFill="1" applyBorder="1" applyProtection="1"/>
    <xf numFmtId="3" fontId="0" fillId="22" borderId="59" xfId="0" applyNumberFormat="1" applyFill="1" applyBorder="1" applyProtection="1">
      <protection locked="0"/>
    </xf>
    <xf numFmtId="4" fontId="0" fillId="0" borderId="0" xfId="0" applyNumberFormat="1" applyProtection="1"/>
    <xf numFmtId="1" fontId="0" fillId="23" borderId="10" xfId="0" applyNumberFormat="1" applyFill="1" applyBorder="1" applyAlignment="1" applyProtection="1">
      <alignment horizontal="center"/>
      <protection locked="0"/>
    </xf>
    <xf numFmtId="1" fontId="0" fillId="23" borderId="60" xfId="0" applyNumberFormat="1" applyFill="1" applyBorder="1" applyAlignment="1" applyProtection="1">
      <alignment horizontal="center"/>
      <protection locked="0"/>
    </xf>
    <xf numFmtId="165" fontId="32" fillId="19" borderId="61" xfId="0" applyNumberFormat="1" applyFont="1" applyFill="1" applyBorder="1" applyAlignment="1" applyProtection="1">
      <alignment horizontal="center"/>
      <protection locked="0"/>
    </xf>
    <xf numFmtId="165" fontId="32" fillId="19" borderId="62" xfId="0" applyNumberFormat="1" applyFont="1" applyFill="1" applyBorder="1" applyAlignment="1" applyProtection="1">
      <alignment horizontal="center"/>
      <protection locked="0"/>
    </xf>
    <xf numFmtId="165" fontId="32" fillId="19" borderId="63" xfId="0" applyNumberFormat="1" applyFont="1" applyFill="1" applyBorder="1" applyAlignment="1" applyProtection="1">
      <alignment horizontal="center"/>
      <protection locked="0"/>
    </xf>
    <xf numFmtId="165" fontId="32" fillId="19" borderId="64" xfId="0" applyNumberFormat="1" applyFont="1" applyFill="1" applyBorder="1" applyAlignment="1" applyProtection="1">
      <alignment horizontal="center"/>
      <protection locked="0"/>
    </xf>
    <xf numFmtId="0" fontId="0" fillId="0" borderId="65" xfId="0" applyFill="1" applyBorder="1" applyAlignment="1" applyProtection="1">
      <alignment horizontal="center"/>
    </xf>
    <xf numFmtId="0" fontId="0" fillId="0" borderId="0" xfId="0" applyBorder="1" applyAlignment="1">
      <alignment horizontal="left" wrapText="1"/>
    </xf>
    <xf numFmtId="0" fontId="0" fillId="0" borderId="0" xfId="0" applyBorder="1" applyAlignment="1">
      <alignment horizontal="left"/>
    </xf>
    <xf numFmtId="164" fontId="1" fillId="0" borderId="37" xfId="56" applyFont="1" applyBorder="1" applyAlignment="1" applyProtection="1">
      <alignment horizontal="right"/>
    </xf>
    <xf numFmtId="164" fontId="117" fillId="0" borderId="0" xfId="50" applyFont="1" applyFill="1" applyBorder="1" applyProtection="1"/>
    <xf numFmtId="3" fontId="28" fillId="23" borderId="66" xfId="0" applyNumberFormat="1" applyFont="1" applyFill="1" applyBorder="1" applyAlignment="1" applyProtection="1">
      <protection locked="0"/>
    </xf>
    <xf numFmtId="3" fontId="28" fillId="23" borderId="67"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0" xfId="0" applyNumberFormat="1" applyFont="1" applyFill="1" applyBorder="1" applyAlignment="1" applyProtection="1"/>
    <xf numFmtId="3" fontId="21" fillId="23" borderId="10" xfId="62" applyNumberFormat="1" applyFont="1" applyFill="1" applyBorder="1" applyAlignment="1" applyProtection="1">
      <protection locked="0"/>
    </xf>
    <xf numFmtId="3" fontId="21" fillId="23" borderId="10" xfId="62" applyNumberFormat="1" applyFont="1" applyFill="1" applyBorder="1" applyProtection="1">
      <protection locked="0"/>
    </xf>
    <xf numFmtId="3" fontId="6" fillId="0" borderId="68" xfId="62" applyNumberFormat="1" applyFont="1" applyFill="1" applyBorder="1" applyAlignment="1" applyProtection="1"/>
    <xf numFmtId="3" fontId="21" fillId="23" borderId="69" xfId="62" applyNumberFormat="1" applyFont="1" applyFill="1" applyBorder="1" applyAlignment="1" applyProtection="1">
      <protection locked="0"/>
    </xf>
    <xf numFmtId="3" fontId="6" fillId="0" borderId="70" xfId="62" applyNumberFormat="1" applyFont="1" applyFill="1" applyBorder="1" applyAlignment="1" applyProtection="1"/>
    <xf numFmtId="165" fontId="14" fillId="19" borderId="71" xfId="0" applyNumberFormat="1" applyFont="1" applyFill="1" applyBorder="1" applyAlignment="1" applyProtection="1">
      <alignment horizontal="center"/>
      <protection locked="0"/>
    </xf>
    <xf numFmtId="0" fontId="0" fillId="23" borderId="10" xfId="0" applyFill="1" applyBorder="1" applyProtection="1"/>
    <xf numFmtId="0" fontId="0" fillId="22" borderId="10" xfId="0" applyFill="1" applyBorder="1" applyProtection="1"/>
    <xf numFmtId="3" fontId="1" fillId="23" borderId="72" xfId="62" applyNumberFormat="1" applyFont="1" applyFill="1" applyBorder="1" applyAlignment="1" applyProtection="1">
      <protection locked="0"/>
    </xf>
    <xf numFmtId="3" fontId="1" fillId="23" borderId="72" xfId="62" applyNumberFormat="1" applyFont="1" applyFill="1" applyBorder="1" applyProtection="1">
      <protection locked="0"/>
    </xf>
    <xf numFmtId="49" fontId="25" fillId="0" borderId="73" xfId="0" applyNumberFormat="1" applyFont="1" applyFill="1" applyBorder="1" applyAlignment="1" applyProtection="1">
      <alignment vertical="center" wrapText="1"/>
    </xf>
    <xf numFmtId="0" fontId="87" fillId="0" borderId="74" xfId="0" applyNumberFormat="1" applyFont="1" applyFill="1" applyBorder="1" applyAlignment="1" applyProtection="1">
      <alignment horizontal="center" vertical="center" wrapText="1"/>
    </xf>
    <xf numFmtId="0" fontId="87" fillId="0" borderId="75" xfId="0" applyNumberFormat="1" applyFont="1" applyFill="1" applyBorder="1" applyAlignment="1" applyProtection="1">
      <alignment horizontal="center" vertical="center" wrapText="1"/>
    </xf>
    <xf numFmtId="3" fontId="1" fillId="23" borderId="76" xfId="62" applyNumberFormat="1" applyFont="1" applyFill="1" applyBorder="1" applyProtection="1">
      <protection locked="0"/>
    </xf>
    <xf numFmtId="0" fontId="0" fillId="0" borderId="77" xfId="0" applyBorder="1" applyAlignment="1" applyProtection="1"/>
    <xf numFmtId="3" fontId="0" fillId="0" borderId="78" xfId="0" applyNumberFormat="1" applyBorder="1" applyProtection="1"/>
    <xf numFmtId="3" fontId="0" fillId="0" borderId="79" xfId="0" applyNumberFormat="1" applyBorder="1" applyProtection="1"/>
    <xf numFmtId="49" fontId="0" fillId="0" borderId="10" xfId="0" applyNumberFormat="1" applyBorder="1" applyAlignment="1" applyProtection="1">
      <alignment horizontal="center"/>
      <protection locked="0"/>
    </xf>
    <xf numFmtId="49" fontId="0" fillId="22" borderId="10" xfId="0" applyNumberFormat="1" applyFill="1" applyBorder="1" applyProtection="1">
      <protection locked="0"/>
    </xf>
    <xf numFmtId="0" fontId="0" fillId="22" borderId="10" xfId="0" applyNumberFormat="1" applyFill="1" applyBorder="1" applyProtection="1">
      <protection locked="0"/>
    </xf>
    <xf numFmtId="0" fontId="0" fillId="0" borderId="10" xfId="0" applyNumberFormat="1" applyFill="1" applyBorder="1" applyProtection="1"/>
    <xf numFmtId="49" fontId="0" fillId="22" borderId="59" xfId="0" applyNumberFormat="1" applyFill="1" applyBorder="1" applyAlignment="1" applyProtection="1">
      <alignment horizontal="left"/>
      <protection locked="0"/>
    </xf>
    <xf numFmtId="0" fontId="0" fillId="22" borderId="59" xfId="0" applyNumberFormat="1" applyFill="1" applyBorder="1" applyProtection="1">
      <protection locked="0"/>
    </xf>
    <xf numFmtId="164" fontId="139" fillId="23" borderId="80" xfId="59" applyFill="1" applyBorder="1" applyAlignment="1" applyProtection="1">
      <alignment vertical="center"/>
    </xf>
    <xf numFmtId="0" fontId="0" fillId="0" borderId="19" xfId="0" applyBorder="1" applyProtection="1"/>
    <xf numFmtId="164" fontId="39" fillId="22" borderId="81" xfId="59" applyFont="1" applyFill="1" applyBorder="1" applyAlignment="1" applyProtection="1">
      <alignment horizontal="center" vertical="center"/>
    </xf>
    <xf numFmtId="164" fontId="39" fillId="0" borderId="82" xfId="59" applyFont="1" applyFill="1" applyBorder="1" applyAlignment="1" applyProtection="1">
      <alignment vertical="center"/>
    </xf>
    <xf numFmtId="0" fontId="0" fillId="0" borderId="83" xfId="0" applyNumberFormat="1" applyFill="1" applyBorder="1"/>
    <xf numFmtId="15" fontId="27" fillId="0" borderId="84"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4" fillId="0" borderId="10" xfId="0" applyNumberFormat="1" applyFont="1" applyFill="1" applyBorder="1" applyAlignment="1" applyProtection="1">
      <alignment vertical="center"/>
    </xf>
    <xf numFmtId="168" fontId="0" fillId="0" borderId="10" xfId="0" applyNumberFormat="1" applyFill="1" applyBorder="1" applyAlignment="1" applyProtection="1">
      <alignment horizontal="center"/>
    </xf>
    <xf numFmtId="168" fontId="15" fillId="26" borderId="85" xfId="0" applyNumberFormat="1" applyFont="1" applyFill="1" applyBorder="1" applyAlignment="1" applyProtection="1">
      <alignment horizontal="center"/>
    </xf>
    <xf numFmtId="168" fontId="21" fillId="26" borderId="85" xfId="0" applyNumberFormat="1" applyFont="1" applyFill="1" applyBorder="1" applyAlignment="1" applyProtection="1">
      <alignment horizontal="center"/>
    </xf>
    <xf numFmtId="49" fontId="80" fillId="0" borderId="10" xfId="0" applyNumberFormat="1" applyFont="1" applyBorder="1" applyAlignment="1" applyProtection="1">
      <alignment horizontal="center"/>
      <protection locked="0"/>
    </xf>
    <xf numFmtId="164" fontId="66" fillId="0" borderId="10" xfId="50" applyFont="1" applyBorder="1" applyAlignment="1" applyProtection="1">
      <alignment horizontal="center"/>
    </xf>
    <xf numFmtId="0" fontId="66" fillId="0" borderId="10" xfId="0" applyFont="1" applyBorder="1" applyAlignment="1" applyProtection="1">
      <alignment horizontal="center"/>
    </xf>
    <xf numFmtId="0" fontId="73" fillId="0" borderId="86" xfId="0" applyFont="1" applyFill="1" applyBorder="1" applyAlignment="1" applyProtection="1">
      <alignment horizontal="center" vertical="center" wrapText="1"/>
    </xf>
    <xf numFmtId="0" fontId="73" fillId="0" borderId="87" xfId="0" applyFont="1" applyFill="1" applyBorder="1" applyAlignment="1" applyProtection="1">
      <alignment horizontal="center"/>
    </xf>
    <xf numFmtId="0" fontId="73" fillId="0" borderId="88" xfId="0" applyFont="1" applyFill="1" applyBorder="1" applyAlignment="1" applyProtection="1">
      <alignment horizontal="center"/>
    </xf>
    <xf numFmtId="0" fontId="73" fillId="0" borderId="89" xfId="0" applyNumberFormat="1" applyFont="1" applyFill="1" applyBorder="1" applyAlignment="1" applyProtection="1">
      <alignment horizontal="center"/>
    </xf>
    <xf numFmtId="0" fontId="73" fillId="0" borderId="90" xfId="0" applyNumberFormat="1" applyFont="1" applyFill="1" applyBorder="1" applyAlignment="1" applyProtection="1">
      <alignment horizontal="center"/>
    </xf>
    <xf numFmtId="0" fontId="73" fillId="0" borderId="90" xfId="0" applyNumberFormat="1" applyFont="1" applyFill="1" applyBorder="1" applyAlignment="1" applyProtection="1">
      <alignment horizontal="center" vertical="center"/>
    </xf>
    <xf numFmtId="0" fontId="73" fillId="0" borderId="91" xfId="0" applyNumberFormat="1" applyFont="1" applyFill="1" applyBorder="1" applyAlignment="1" applyProtection="1">
      <alignment horizontal="center" vertical="center"/>
    </xf>
    <xf numFmtId="0" fontId="77" fillId="0" borderId="92" xfId="0" applyNumberFormat="1" applyFont="1" applyFill="1" applyBorder="1" applyAlignment="1" applyProtection="1">
      <alignment horizontal="center" vertical="center"/>
    </xf>
    <xf numFmtId="0" fontId="77" fillId="0" borderId="93" xfId="0" applyNumberFormat="1" applyFont="1" applyFill="1" applyBorder="1" applyAlignment="1" applyProtection="1">
      <alignment horizontal="center" vertical="center"/>
    </xf>
    <xf numFmtId="0" fontId="77" fillId="0" borderId="94" xfId="0" applyNumberFormat="1" applyFont="1" applyFill="1" applyBorder="1" applyAlignment="1" applyProtection="1">
      <alignment horizontal="center" vertical="center"/>
    </xf>
    <xf numFmtId="168" fontId="0" fillId="20" borderId="10" xfId="0" applyNumberFormat="1" applyFill="1" applyBorder="1" applyAlignment="1" applyProtection="1">
      <alignment horizontal="center"/>
    </xf>
    <xf numFmtId="168" fontId="0" fillId="0" borderId="10" xfId="0" applyNumberFormat="1" applyBorder="1" applyAlignment="1" applyProtection="1">
      <alignment horizontal="center"/>
    </xf>
    <xf numFmtId="168" fontId="0" fillId="20" borderId="59" xfId="0" applyNumberFormat="1" applyFill="1" applyBorder="1" applyAlignment="1" applyProtection="1">
      <alignment horizontal="center"/>
    </xf>
    <xf numFmtId="168" fontId="0" fillId="0" borderId="59" xfId="0" applyNumberFormat="1" applyBorder="1" applyAlignment="1" applyProtection="1">
      <alignment horizontal="center"/>
    </xf>
    <xf numFmtId="3" fontId="64" fillId="27" borderId="10" xfId="0" applyNumberFormat="1" applyFont="1" applyFill="1" applyBorder="1" applyAlignment="1" applyProtection="1">
      <alignment vertical="center"/>
    </xf>
    <xf numFmtId="0" fontId="0" fillId="0" borderId="95" xfId="0" applyBorder="1"/>
    <xf numFmtId="0" fontId="0" fillId="0" borderId="59" xfId="0" applyNumberFormat="1" applyFill="1" applyBorder="1" applyProtection="1"/>
    <xf numFmtId="3" fontId="0" fillId="0" borderId="59" xfId="0" applyNumberFormat="1" applyFill="1" applyBorder="1" applyProtection="1"/>
    <xf numFmtId="168" fontId="0" fillId="0" borderId="59" xfId="0" applyNumberFormat="1" applyFill="1" applyBorder="1" applyAlignment="1" applyProtection="1">
      <alignment horizontal="center"/>
    </xf>
    <xf numFmtId="0" fontId="0" fillId="0" borderId="52" xfId="0" applyBorder="1" applyAlignment="1" applyProtection="1">
      <alignment horizontal="center" wrapText="1"/>
    </xf>
    <xf numFmtId="3" fontId="1" fillId="0" borderId="59" xfId="62" applyNumberFormat="1" applyFont="1" applyFill="1" applyBorder="1" applyAlignment="1" applyProtection="1">
      <alignment horizontal="right"/>
    </xf>
    <xf numFmtId="3" fontId="0" fillId="0" borderId="59" xfId="0" applyNumberFormat="1" applyBorder="1" applyAlignment="1" applyProtection="1">
      <alignment horizontal="right" wrapText="1"/>
    </xf>
    <xf numFmtId="0" fontId="0" fillId="20" borderId="23" xfId="0" applyNumberFormat="1" applyFill="1" applyBorder="1" applyAlignment="1" applyProtection="1">
      <alignment horizontal="center"/>
      <protection locked="0"/>
    </xf>
    <xf numFmtId="3" fontId="0" fillId="22" borderId="49" xfId="0" applyNumberFormat="1" applyFill="1" applyBorder="1" applyAlignment="1" applyProtection="1">
      <alignment horizontal="right" wrapText="1"/>
      <protection locked="0"/>
    </xf>
    <xf numFmtId="3" fontId="0" fillId="0" borderId="49" xfId="0" applyNumberFormat="1" applyBorder="1" applyAlignment="1" applyProtection="1">
      <alignment horizontal="right" wrapText="1"/>
    </xf>
    <xf numFmtId="3" fontId="0" fillId="0" borderId="53" xfId="0" applyNumberFormat="1" applyBorder="1" applyAlignment="1" applyProtection="1">
      <alignment horizontal="right" wrapText="1"/>
    </xf>
    <xf numFmtId="0" fontId="34" fillId="25" borderId="0" xfId="0" applyFont="1" applyFill="1" applyBorder="1" applyAlignment="1" applyProtection="1">
      <alignment horizontal="left" vertical="top" wrapText="1"/>
      <protection locked="0"/>
    </xf>
    <xf numFmtId="3" fontId="64" fillId="28" borderId="10" xfId="0" applyNumberFormat="1" applyFont="1" applyFill="1" applyBorder="1" applyAlignment="1" applyProtection="1">
      <alignment horizontal="center" vertical="center"/>
      <protection locked="0"/>
    </xf>
    <xf numFmtId="3" fontId="64" fillId="25" borderId="10" xfId="0" applyNumberFormat="1" applyFont="1" applyFill="1" applyBorder="1" applyAlignment="1" applyProtection="1">
      <alignment horizontal="center" vertical="center"/>
      <protection locked="0"/>
    </xf>
    <xf numFmtId="3" fontId="2" fillId="29" borderId="10" xfId="0" applyNumberFormat="1" applyFont="1" applyFill="1" applyBorder="1" applyAlignment="1" applyProtection="1">
      <alignment horizontal="center" vertical="center"/>
      <protection locked="0"/>
    </xf>
    <xf numFmtId="3" fontId="64" fillId="29" borderId="10" xfId="0" applyNumberFormat="1" applyFont="1" applyFill="1" applyBorder="1" applyAlignment="1" applyProtection="1">
      <alignment horizontal="center" vertical="center"/>
      <protection locked="0"/>
    </xf>
    <xf numFmtId="3" fontId="2" fillId="28" borderId="10" xfId="0" applyNumberFormat="1" applyFont="1" applyFill="1" applyBorder="1" applyAlignment="1" applyProtection="1">
      <alignment horizontal="center" vertical="center"/>
      <protection locked="0"/>
    </xf>
    <xf numFmtId="3" fontId="28" fillId="0" borderId="10" xfId="0" quotePrefix="1" applyNumberFormat="1" applyFont="1" applyBorder="1" applyAlignment="1" applyProtection="1">
      <alignment horizontal="center" vertical="center" wrapText="1"/>
    </xf>
    <xf numFmtId="3" fontId="28" fillId="0" borderId="10" xfId="0" applyNumberFormat="1" applyFont="1" applyBorder="1" applyAlignment="1" applyProtection="1">
      <alignment horizontal="center" vertical="center" wrapText="1"/>
    </xf>
    <xf numFmtId="0" fontId="73" fillId="0" borderId="96" xfId="0" applyFont="1" applyFill="1" applyBorder="1" applyAlignment="1" applyProtection="1">
      <alignment horizontal="center" vertical="center" wrapText="1"/>
    </xf>
    <xf numFmtId="164" fontId="139" fillId="23" borderId="0" xfId="59" applyFill="1" applyBorder="1" applyAlignment="1" applyProtection="1">
      <alignment vertical="center"/>
    </xf>
    <xf numFmtId="9" fontId="64" fillId="29" borderId="10" xfId="0" applyNumberFormat="1" applyFont="1" applyFill="1" applyBorder="1" applyAlignment="1" applyProtection="1">
      <alignment horizontal="center" vertical="center"/>
      <protection locked="0"/>
    </xf>
    <xf numFmtId="165" fontId="14" fillId="19" borderId="97" xfId="0" applyNumberFormat="1" applyFont="1" applyFill="1" applyBorder="1" applyAlignment="1" applyProtection="1">
      <alignment horizontal="center"/>
      <protection locked="0"/>
    </xf>
    <xf numFmtId="0" fontId="108" fillId="0" borderId="98" xfId="0" applyFont="1" applyBorder="1" applyAlignment="1" applyProtection="1">
      <alignment horizontal="right"/>
    </xf>
    <xf numFmtId="0" fontId="127" fillId="0" borderId="10" xfId="0" applyFont="1" applyFill="1" applyBorder="1" applyAlignment="1" applyProtection="1">
      <alignment horizontal="center"/>
    </xf>
    <xf numFmtId="0" fontId="64" fillId="0" borderId="10" xfId="0" applyFont="1" applyFill="1" applyBorder="1" applyProtection="1"/>
    <xf numFmtId="0" fontId="64" fillId="27" borderId="10" xfId="0" applyFont="1" applyFill="1" applyBorder="1" applyProtection="1"/>
    <xf numFmtId="0" fontId="108" fillId="0" borderId="98" xfId="0" applyFont="1" applyBorder="1" applyAlignment="1" applyProtection="1"/>
    <xf numFmtId="0" fontId="108" fillId="0" borderId="99" xfId="0" applyFont="1" applyBorder="1" applyAlignment="1" applyProtection="1"/>
    <xf numFmtId="164" fontId="0" fillId="0" borderId="14" xfId="59" applyFont="1" applyFill="1" applyBorder="1" applyAlignment="1" applyProtection="1">
      <alignment vertical="center"/>
    </xf>
    <xf numFmtId="0" fontId="26" fillId="0" borderId="18" xfId="0" applyFont="1" applyFill="1" applyBorder="1" applyAlignment="1" applyProtection="1">
      <alignment wrapText="1"/>
    </xf>
    <xf numFmtId="0" fontId="26" fillId="0" borderId="51" xfId="0" applyFont="1" applyFill="1" applyBorder="1" applyAlignment="1" applyProtection="1">
      <alignment wrapText="1"/>
    </xf>
    <xf numFmtId="0" fontId="26" fillId="0" borderId="100" xfId="0" applyFont="1" applyFill="1" applyBorder="1" applyAlignment="1" applyProtection="1">
      <alignment wrapText="1"/>
    </xf>
    <xf numFmtId="15" fontId="26" fillId="0" borderId="10" xfId="0" applyNumberFormat="1" applyFont="1" applyFill="1" applyBorder="1" applyAlignment="1" applyProtection="1">
      <alignment horizontal="center" wrapText="1"/>
    </xf>
    <xf numFmtId="164" fontId="136" fillId="0" borderId="19" xfId="59" applyFont="1" applyFill="1" applyBorder="1" applyAlignment="1" applyProtection="1">
      <alignment vertical="center"/>
    </xf>
    <xf numFmtId="9" fontId="64" fillId="29" borderId="10" xfId="0" applyNumberFormat="1" applyFont="1" applyFill="1" applyBorder="1" applyAlignment="1" applyProtection="1">
      <alignment horizontal="right" vertical="center"/>
      <protection locked="0"/>
    </xf>
    <xf numFmtId="3" fontId="64" fillId="25" borderId="10" xfId="0" applyNumberFormat="1" applyFont="1" applyFill="1" applyBorder="1" applyAlignment="1" applyProtection="1">
      <alignment vertical="center"/>
      <protection locked="0"/>
    </xf>
    <xf numFmtId="3" fontId="64" fillId="28" borderId="10" xfId="0" applyNumberFormat="1" applyFont="1" applyFill="1" applyBorder="1" applyAlignment="1" applyProtection="1">
      <alignment vertical="center"/>
      <protection locked="0"/>
    </xf>
    <xf numFmtId="3" fontId="64" fillId="29" borderId="10" xfId="0" applyNumberFormat="1" applyFont="1" applyFill="1" applyBorder="1" applyAlignment="1" applyProtection="1">
      <alignment horizontal="right" vertical="center"/>
      <protection locked="0"/>
    </xf>
    <xf numFmtId="3" fontId="64" fillId="29" borderId="10" xfId="0" applyNumberFormat="1" applyFont="1" applyFill="1" applyBorder="1" applyAlignment="1" applyProtection="1">
      <alignment vertical="center"/>
      <protection locked="0"/>
    </xf>
    <xf numFmtId="49" fontId="26" fillId="0" borderId="101" xfId="0" applyNumberFormat="1" applyFont="1" applyFill="1" applyBorder="1" applyAlignment="1" applyProtection="1">
      <alignment vertical="center" wrapText="1"/>
      <protection locked="0"/>
    </xf>
    <xf numFmtId="0" fontId="26" fillId="0" borderId="101" xfId="0" applyFont="1" applyFill="1" applyBorder="1" applyAlignment="1" applyProtection="1">
      <alignment vertical="center" wrapText="1"/>
      <protection locked="0"/>
    </xf>
    <xf numFmtId="1" fontId="21" fillId="23" borderId="102" xfId="0" applyNumberFormat="1" applyFont="1" applyFill="1" applyBorder="1" applyAlignment="1" applyProtection="1">
      <alignment horizontal="center"/>
      <protection locked="0"/>
    </xf>
    <xf numFmtId="1" fontId="21" fillId="23" borderId="103" xfId="0" applyNumberFormat="1" applyFont="1" applyFill="1" applyBorder="1" applyAlignment="1" applyProtection="1">
      <alignment horizontal="center"/>
      <protection locked="0"/>
    </xf>
    <xf numFmtId="0" fontId="64" fillId="0" borderId="10" xfId="0" applyFont="1" applyFill="1" applyBorder="1" applyAlignment="1" applyProtection="1">
      <alignment horizontal="center"/>
    </xf>
    <xf numFmtId="0" fontId="73" fillId="0" borderId="104" xfId="0" applyFont="1" applyFill="1" applyBorder="1" applyAlignment="1" applyProtection="1">
      <alignment horizontal="center" vertical="center"/>
    </xf>
    <xf numFmtId="0" fontId="73" fillId="0" borderId="105" xfId="0" applyFont="1" applyFill="1" applyBorder="1" applyAlignment="1" applyProtection="1">
      <alignment horizontal="center" vertical="center" wrapText="1"/>
    </xf>
    <xf numFmtId="0" fontId="2" fillId="0" borderId="106" xfId="0" applyFont="1" applyFill="1" applyBorder="1" applyAlignment="1" applyProtection="1">
      <alignment horizontal="center"/>
    </xf>
    <xf numFmtId="15" fontId="26" fillId="0" borderId="102" xfId="0" applyNumberFormat="1" applyFont="1" applyFill="1" applyBorder="1" applyAlignment="1" applyProtection="1">
      <alignment horizontal="center" wrapText="1"/>
    </xf>
    <xf numFmtId="0" fontId="0" fillId="20" borderId="0" xfId="0" applyFill="1" applyBorder="1" applyAlignment="1" applyProtection="1">
      <alignment vertical="center" textRotation="90"/>
    </xf>
    <xf numFmtId="3" fontId="135" fillId="28" borderId="10" xfId="0" applyNumberFormat="1" applyFont="1" applyFill="1" applyBorder="1" applyAlignment="1" applyProtection="1">
      <alignment horizontal="right" vertical="center"/>
      <protection locked="0"/>
    </xf>
    <xf numFmtId="3" fontId="135" fillId="25" borderId="10" xfId="0" applyNumberFormat="1" applyFont="1" applyFill="1" applyBorder="1" applyAlignment="1" applyProtection="1">
      <alignment vertical="center"/>
      <protection locked="0"/>
    </xf>
    <xf numFmtId="3" fontId="135" fillId="29" borderId="10" xfId="0" applyNumberFormat="1" applyFont="1" applyFill="1" applyBorder="1" applyAlignment="1" applyProtection="1">
      <alignment horizontal="right" vertical="center"/>
      <protection locked="0"/>
    </xf>
    <xf numFmtId="3" fontId="135" fillId="29" borderId="10" xfId="0" applyNumberFormat="1" applyFont="1" applyFill="1" applyBorder="1" applyAlignment="1" applyProtection="1">
      <alignment vertical="center"/>
      <protection locked="0"/>
    </xf>
    <xf numFmtId="3" fontId="135" fillId="28" borderId="10" xfId="0" applyNumberFormat="1" applyFont="1" applyFill="1" applyBorder="1" applyAlignment="1" applyProtection="1">
      <alignment vertical="center"/>
      <protection locked="0"/>
    </xf>
    <xf numFmtId="3" fontId="94" fillId="0" borderId="0" xfId="0" applyNumberFormat="1" applyFont="1" applyFill="1" applyBorder="1" applyAlignment="1" applyProtection="1">
      <alignment horizontal="center" vertical="center"/>
    </xf>
    <xf numFmtId="0" fontId="0" fillId="0" borderId="107" xfId="0" applyBorder="1" applyAlignment="1" applyProtection="1">
      <alignment horizontal="center" vertical="center" wrapText="1"/>
    </xf>
    <xf numFmtId="0" fontId="0" fillId="0" borderId="108" xfId="0" applyBorder="1" applyAlignment="1" applyProtection="1">
      <alignment horizontal="center" vertical="center" wrapText="1"/>
    </xf>
    <xf numFmtId="0" fontId="14" fillId="0" borderId="107" xfId="0" applyFont="1" applyBorder="1" applyAlignment="1" applyProtection="1">
      <alignment horizontal="center" vertical="center" wrapText="1"/>
    </xf>
    <xf numFmtId="0" fontId="14" fillId="0" borderId="108" xfId="0" applyFont="1" applyBorder="1" applyAlignment="1" applyProtection="1">
      <alignment horizontal="center" vertical="center" wrapText="1"/>
    </xf>
    <xf numFmtId="0" fontId="32" fillId="0" borderId="107" xfId="0" applyFont="1" applyBorder="1" applyAlignment="1" applyProtection="1">
      <alignment horizontal="center" vertical="center" wrapText="1"/>
    </xf>
    <xf numFmtId="0" fontId="32" fillId="0" borderId="108" xfId="0" applyFont="1" applyBorder="1" applyAlignment="1" applyProtection="1">
      <alignment horizontal="center" vertical="center" wrapText="1"/>
    </xf>
    <xf numFmtId="1" fontId="138" fillId="22" borderId="10" xfId="0" applyNumberFormat="1" applyFont="1" applyFill="1" applyBorder="1" applyAlignment="1" applyProtection="1">
      <alignment horizontal="center"/>
      <protection locked="0"/>
    </xf>
    <xf numFmtId="0" fontId="0" fillId="0" borderId="0" xfId="0" applyAlignment="1" applyProtection="1">
      <alignment horizontal="right"/>
    </xf>
    <xf numFmtId="164" fontId="107" fillId="0" borderId="0" xfId="38" applyFont="1" applyFill="1" applyAlignment="1" applyProtection="1">
      <alignment horizontal="right" vertical="center"/>
    </xf>
    <xf numFmtId="15" fontId="1" fillId="0" borderId="10" xfId="56" applyNumberFormat="1" applyFont="1" applyFill="1" applyBorder="1" applyAlignment="1" applyProtection="1">
      <alignment horizontal="right"/>
      <protection locked="0"/>
    </xf>
    <xf numFmtId="0" fontId="0" fillId="0" borderId="0" xfId="0" applyBorder="1" applyAlignment="1" applyProtection="1">
      <alignment horizontal="right"/>
    </xf>
    <xf numFmtId="164" fontId="3" fillId="0" borderId="0" xfId="59" applyFont="1" applyFill="1" applyBorder="1" applyAlignment="1" applyProtection="1">
      <alignment horizontal="right" vertical="center"/>
    </xf>
    <xf numFmtId="164" fontId="139" fillId="0" borderId="0" xfId="59" applyFill="1" applyBorder="1" applyAlignment="1" applyProtection="1">
      <alignment horizontal="right" vertical="center"/>
    </xf>
    <xf numFmtId="165" fontId="14" fillId="19" borderId="71" xfId="0" applyNumberFormat="1" applyFont="1" applyFill="1" applyBorder="1" applyAlignment="1" applyProtection="1">
      <alignment horizontal="right"/>
      <protection locked="0"/>
    </xf>
    <xf numFmtId="3" fontId="28" fillId="23" borderId="66" xfId="0" applyNumberFormat="1" applyFont="1" applyFill="1" applyBorder="1" applyAlignment="1" applyProtection="1">
      <alignment horizontal="right"/>
      <protection locked="0"/>
    </xf>
    <xf numFmtId="3" fontId="28" fillId="0" borderId="10" xfId="0" applyNumberFormat="1" applyFont="1" applyFill="1" applyBorder="1" applyAlignment="1" applyProtection="1">
      <alignment horizontal="right"/>
    </xf>
    <xf numFmtId="3" fontId="28" fillId="0" borderId="60" xfId="0" applyNumberFormat="1" applyFont="1" applyFill="1" applyBorder="1" applyAlignment="1" applyProtection="1">
      <alignment horizontal="right"/>
    </xf>
    <xf numFmtId="9" fontId="15" fillId="0" borderId="0" xfId="61" applyFont="1" applyAlignment="1" applyProtection="1">
      <alignment horizontal="right"/>
    </xf>
    <xf numFmtId="0" fontId="26" fillId="0" borderId="0" xfId="0" applyFont="1" applyFill="1" applyBorder="1" applyAlignment="1" applyProtection="1">
      <alignment horizontal="right"/>
    </xf>
    <xf numFmtId="0" fontId="26" fillId="0" borderId="0" xfId="0" applyFont="1" applyFill="1" applyBorder="1" applyAlignment="1">
      <alignment horizontal="right"/>
    </xf>
    <xf numFmtId="0" fontId="0" fillId="0" borderId="0" xfId="0" applyFill="1" applyBorder="1" applyAlignment="1" applyProtection="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3" fontId="0" fillId="0" borderId="0" xfId="0" applyNumberFormat="1" applyAlignment="1" applyProtection="1">
      <alignment horizontal="right"/>
    </xf>
    <xf numFmtId="15" fontId="29" fillId="0" borderId="0" xfId="0" applyNumberFormat="1" applyFont="1" applyFill="1" applyBorder="1" applyAlignment="1" applyProtection="1">
      <alignment horizontal="right" vertical="center" wrapText="1"/>
    </xf>
    <xf numFmtId="166" fontId="6" fillId="0" borderId="0" xfId="62" applyNumberFormat="1" applyFont="1" applyFill="1" applyBorder="1" applyAlignment="1" applyProtection="1">
      <alignment horizontal="right"/>
      <protection locked="0"/>
    </xf>
    <xf numFmtId="0" fontId="6" fillId="0" borderId="0" xfId="0" applyFont="1" applyFill="1" applyBorder="1" applyAlignment="1" applyProtection="1">
      <alignment horizontal="right"/>
    </xf>
    <xf numFmtId="164" fontId="39" fillId="0" borderId="19" xfId="59" applyFont="1" applyFill="1" applyBorder="1" applyAlignment="1" applyProtection="1">
      <alignment horizontal="right" vertical="center"/>
    </xf>
    <xf numFmtId="164" fontId="39" fillId="0" borderId="0" xfId="59" applyFont="1" applyFill="1" applyBorder="1" applyAlignment="1" applyProtection="1">
      <alignment horizontal="right" vertical="center"/>
    </xf>
    <xf numFmtId="164" fontId="40" fillId="0" borderId="0" xfId="59" applyFont="1" applyFill="1" applyBorder="1" applyAlignment="1" applyProtection="1">
      <alignment horizontal="right" vertical="center"/>
    </xf>
    <xf numFmtId="0" fontId="0" fillId="0" borderId="0" xfId="0" applyFill="1" applyBorder="1" applyAlignment="1" applyProtection="1">
      <alignment horizontal="right" vertical="top"/>
      <protection locked="0"/>
    </xf>
    <xf numFmtId="0" fontId="0" fillId="0" borderId="0" xfId="0" applyBorder="1" applyAlignment="1">
      <alignment horizontal="right"/>
    </xf>
    <xf numFmtId="165" fontId="32" fillId="19" borderId="63" xfId="0" applyNumberFormat="1" applyFont="1" applyFill="1" applyBorder="1" applyAlignment="1" applyProtection="1">
      <alignment horizontal="right"/>
      <protection locked="0"/>
    </xf>
    <xf numFmtId="0" fontId="0" fillId="0" borderId="0" xfId="0" applyFill="1" applyBorder="1" applyAlignment="1" applyProtection="1">
      <alignment horizontal="right" wrapText="1"/>
    </xf>
    <xf numFmtId="164" fontId="95" fillId="0" borderId="0" xfId="62" applyFont="1" applyFill="1" applyBorder="1" applyAlignment="1" applyProtection="1">
      <alignment horizontal="right"/>
    </xf>
    <xf numFmtId="164" fontId="0" fillId="0" borderId="0" xfId="0" applyNumberFormat="1" applyFill="1" applyBorder="1" applyAlignment="1" applyProtection="1">
      <alignment horizontal="right"/>
    </xf>
    <xf numFmtId="0" fontId="28" fillId="0" borderId="35" xfId="0" applyFont="1" applyBorder="1" applyAlignment="1">
      <alignment horizontal="right" wrapText="1"/>
    </xf>
    <xf numFmtId="0" fontId="1" fillId="0" borderId="50" xfId="0" applyFont="1" applyFill="1" applyBorder="1" applyAlignment="1" applyProtection="1">
      <alignment horizontal="right" wrapText="1"/>
    </xf>
    <xf numFmtId="0" fontId="0" fillId="22" borderId="10" xfId="0" applyNumberFormat="1" applyFill="1" applyBorder="1" applyAlignment="1" applyProtection="1">
      <alignment horizontal="right"/>
      <protection locked="0"/>
    </xf>
    <xf numFmtId="168" fontId="0" fillId="0" borderId="49" xfId="0" applyNumberFormat="1" applyFill="1" applyBorder="1" applyAlignment="1" applyProtection="1">
      <alignment horizontal="right"/>
    </xf>
    <xf numFmtId="0" fontId="0" fillId="22" borderId="59" xfId="0" applyNumberFormat="1" applyFill="1" applyBorder="1" applyAlignment="1" applyProtection="1">
      <alignment horizontal="right"/>
      <protection locked="0"/>
    </xf>
    <xf numFmtId="168" fontId="0" fillId="0" borderId="53" xfId="0" applyNumberFormat="1" applyFill="1" applyBorder="1" applyAlignment="1" applyProtection="1">
      <alignment horizontal="right"/>
    </xf>
    <xf numFmtId="0" fontId="0" fillId="0" borderId="25" xfId="0" applyFill="1" applyBorder="1" applyAlignment="1" applyProtection="1">
      <alignment horizontal="right"/>
    </xf>
    <xf numFmtId="164" fontId="109" fillId="0" borderId="25" xfId="59" applyFont="1" applyFill="1" applyBorder="1" applyAlignment="1" applyProtection="1">
      <alignment horizontal="right" vertical="center"/>
    </xf>
    <xf numFmtId="3" fontId="64" fillId="25" borderId="10" xfId="0" applyNumberFormat="1" applyFont="1" applyFill="1" applyBorder="1" applyAlignment="1" applyProtection="1">
      <alignment horizontal="right" vertical="center"/>
      <protection locked="0"/>
    </xf>
    <xf numFmtId="3" fontId="64" fillId="28" borderId="10" xfId="0" applyNumberFormat="1" applyFont="1" applyFill="1" applyBorder="1" applyAlignment="1" applyProtection="1">
      <alignment horizontal="right" vertical="center"/>
      <protection locked="0"/>
    </xf>
    <xf numFmtId="173" fontId="64" fillId="29" borderId="10" xfId="0" applyNumberFormat="1" applyFont="1" applyFill="1" applyBorder="1" applyAlignment="1" applyProtection="1">
      <alignment horizontal="right" vertical="center"/>
      <protection locked="0"/>
    </xf>
    <xf numFmtId="1" fontId="64" fillId="28" borderId="10" xfId="0" quotePrefix="1" applyNumberFormat="1" applyFont="1" applyFill="1" applyBorder="1" applyAlignment="1" applyProtection="1">
      <alignment horizontal="right" vertical="center"/>
      <protection locked="0"/>
    </xf>
    <xf numFmtId="165" fontId="14" fillId="19" borderId="97" xfId="0" applyNumberFormat="1" applyFont="1" applyFill="1" applyBorder="1" applyAlignment="1" applyProtection="1">
      <alignment horizontal="right"/>
      <protection locked="0"/>
    </xf>
    <xf numFmtId="3" fontId="64" fillId="0" borderId="10" xfId="0" applyNumberFormat="1" applyFont="1" applyFill="1" applyBorder="1" applyAlignment="1" applyProtection="1">
      <alignment horizontal="right" vertical="center"/>
    </xf>
    <xf numFmtId="3" fontId="64" fillId="27" borderId="10" xfId="0" applyNumberFormat="1" applyFont="1" applyFill="1" applyBorder="1" applyAlignment="1" applyProtection="1">
      <alignment horizontal="right" vertical="center"/>
    </xf>
    <xf numFmtId="0" fontId="0" fillId="0" borderId="0" xfId="0" applyAlignment="1">
      <alignment horizontal="right"/>
    </xf>
    <xf numFmtId="9" fontId="28" fillId="0" borderId="10" xfId="0" applyNumberFormat="1" applyFont="1" applyBorder="1" applyAlignment="1" applyProtection="1">
      <alignment horizontal="center" vertical="center" wrapText="1"/>
    </xf>
    <xf numFmtId="0" fontId="0" fillId="38" borderId="0" xfId="0" applyFill="1" applyAlignment="1" applyProtection="1">
      <alignment horizontal="right"/>
    </xf>
    <xf numFmtId="164" fontId="17" fillId="30" borderId="0" xfId="38" applyFont="1" applyFill="1" applyBorder="1" applyAlignment="1">
      <alignment horizontal="center" vertical="center"/>
    </xf>
    <xf numFmtId="164" fontId="33" fillId="0" borderId="0" xfId="0" applyNumberFormat="1" applyFont="1" applyAlignment="1">
      <alignment horizontal="center"/>
    </xf>
    <xf numFmtId="0" fontId="0" fillId="0" borderId="0" xfId="0" applyAlignment="1"/>
    <xf numFmtId="0" fontId="121" fillId="0" borderId="0" xfId="0" applyFont="1" applyAlignment="1">
      <alignment horizontal="center"/>
    </xf>
    <xf numFmtId="0" fontId="122" fillId="0" borderId="0" xfId="0" applyFont="1" applyAlignment="1">
      <alignment horizontal="center"/>
    </xf>
    <xf numFmtId="0" fontId="128" fillId="0" borderId="39" xfId="0" applyNumberFormat="1" applyFont="1" applyBorder="1" applyAlignment="1" applyProtection="1">
      <alignment horizontal="left" vertical="center" wrapText="1"/>
      <protection locked="0"/>
    </xf>
    <xf numFmtId="0" fontId="125" fillId="0" borderId="40" xfId="0" applyNumberFormat="1" applyFont="1" applyBorder="1" applyAlignment="1" applyProtection="1">
      <alignment horizontal="left" vertical="center" wrapText="1"/>
      <protection locked="0"/>
    </xf>
    <xf numFmtId="0" fontId="125" fillId="0" borderId="41" xfId="0" applyNumberFormat="1" applyFont="1" applyBorder="1" applyAlignment="1" applyProtection="1">
      <alignment horizontal="left" vertical="center" wrapText="1"/>
      <protection locked="0"/>
    </xf>
    <xf numFmtId="0" fontId="125" fillId="0" borderId="39" xfId="0" applyFont="1" applyBorder="1" applyAlignment="1" applyProtection="1">
      <alignment horizontal="left" vertical="center" wrapText="1"/>
      <protection locked="0"/>
    </xf>
    <xf numFmtId="0" fontId="125" fillId="0" borderId="40" xfId="0" applyFont="1" applyBorder="1" applyAlignment="1" applyProtection="1">
      <alignment horizontal="left" vertical="center" wrapText="1"/>
      <protection locked="0"/>
    </xf>
    <xf numFmtId="0" fontId="125" fillId="0" borderId="41" xfId="0" applyFont="1" applyBorder="1" applyAlignment="1" applyProtection="1">
      <alignment horizontal="left" vertical="center" wrapText="1"/>
      <protection locked="0"/>
    </xf>
    <xf numFmtId="0" fontId="128" fillId="0" borderId="39" xfId="0" applyFont="1" applyBorder="1" applyAlignment="1" applyProtection="1">
      <alignment horizontal="justify" vertical="center" wrapText="1"/>
      <protection locked="0"/>
    </xf>
    <xf numFmtId="0" fontId="126" fillId="0" borderId="40" xfId="0" applyFont="1" applyBorder="1" applyAlignment="1" applyProtection="1">
      <alignment horizontal="justify" vertical="center" wrapText="1"/>
      <protection locked="0"/>
    </xf>
    <xf numFmtId="0" fontId="126" fillId="0" borderId="41" xfId="0" applyFont="1" applyBorder="1" applyAlignment="1" applyProtection="1">
      <alignment horizontal="justify" vertical="center" wrapText="1"/>
      <protection locked="0"/>
    </xf>
    <xf numFmtId="0" fontId="61" fillId="0" borderId="39" xfId="0" applyFont="1" applyBorder="1" applyAlignment="1">
      <alignment horizontal="left" vertical="center" wrapText="1"/>
    </xf>
    <xf numFmtId="0" fontId="61" fillId="0" borderId="40" xfId="0" applyFont="1" applyBorder="1" applyAlignment="1">
      <alignment horizontal="left" vertical="center" wrapText="1"/>
    </xf>
    <xf numFmtId="0" fontId="61" fillId="0" borderId="41" xfId="0" applyFont="1" applyBorder="1" applyAlignment="1">
      <alignment horizontal="left" vertical="center" wrapText="1"/>
    </xf>
    <xf numFmtId="0" fontId="115" fillId="0" borderId="39" xfId="0" applyFont="1" applyBorder="1" applyAlignment="1">
      <alignment horizontal="justify" vertical="center" wrapText="1"/>
    </xf>
    <xf numFmtId="0" fontId="115" fillId="0" borderId="40" xfId="0" applyFont="1" applyBorder="1" applyAlignment="1">
      <alignment horizontal="justify" vertical="center" wrapText="1"/>
    </xf>
    <xf numFmtId="0" fontId="115" fillId="0" borderId="41" xfId="0" applyFont="1" applyBorder="1" applyAlignment="1">
      <alignment horizontal="justify" vertical="center" wrapText="1"/>
    </xf>
    <xf numFmtId="0" fontId="115" fillId="0" borderId="39" xfId="0" applyFont="1" applyBorder="1" applyAlignment="1">
      <alignment horizontal="left" vertical="center" wrapText="1"/>
    </xf>
    <xf numFmtId="0" fontId="112" fillId="0" borderId="40" xfId="0" applyFont="1" applyBorder="1" applyAlignment="1">
      <alignment horizontal="left" vertical="center" wrapText="1"/>
    </xf>
    <xf numFmtId="0" fontId="112" fillId="0" borderId="41" xfId="0" applyFont="1" applyBorder="1" applyAlignment="1">
      <alignment horizontal="left" vertical="center" wrapText="1"/>
    </xf>
    <xf numFmtId="0" fontId="61" fillId="0" borderId="113" xfId="0" applyFont="1" applyBorder="1" applyAlignment="1">
      <alignment horizontal="left" vertical="center" wrapText="1"/>
    </xf>
    <xf numFmtId="0" fontId="61" fillId="0" borderId="114" xfId="0" applyFont="1" applyBorder="1" applyAlignment="1">
      <alignment horizontal="left" vertical="center" wrapText="1"/>
    </xf>
    <xf numFmtId="0" fontId="61" fillId="0" borderId="111" xfId="0" applyFont="1" applyBorder="1" applyAlignment="1">
      <alignment horizontal="left" vertical="center" wrapText="1"/>
    </xf>
    <xf numFmtId="0" fontId="61" fillId="0" borderId="112" xfId="0" applyFont="1" applyBorder="1" applyAlignment="1">
      <alignment horizontal="left" vertical="center" wrapText="1"/>
    </xf>
    <xf numFmtId="0" fontId="61" fillId="0" borderId="109" xfId="0" applyFont="1" applyBorder="1" applyAlignment="1">
      <alignment horizontal="left" vertical="center" wrapText="1"/>
    </xf>
    <xf numFmtId="0" fontId="61" fillId="0" borderId="110" xfId="0" applyFont="1" applyBorder="1" applyAlignment="1">
      <alignment horizontal="left" vertical="center" wrapText="1"/>
    </xf>
    <xf numFmtId="0" fontId="130" fillId="25" borderId="39" xfId="0" applyFont="1" applyFill="1" applyBorder="1" applyAlignment="1">
      <alignment horizontal="center" vertical="center"/>
    </xf>
    <xf numFmtId="0" fontId="130" fillId="25" borderId="40" xfId="0" applyFont="1" applyFill="1" applyBorder="1" applyAlignment="1">
      <alignment horizontal="center" vertical="center"/>
    </xf>
    <xf numFmtId="0" fontId="130" fillId="25" borderId="41" xfId="0" applyFont="1" applyFill="1" applyBorder="1" applyAlignment="1">
      <alignment horizontal="center" vertical="center"/>
    </xf>
    <xf numFmtId="0" fontId="131" fillId="0" borderId="39" xfId="0" applyFont="1" applyFill="1" applyBorder="1" applyAlignment="1" applyProtection="1">
      <alignment vertical="center" wrapText="1"/>
      <protection locked="0"/>
    </xf>
    <xf numFmtId="0" fontId="126" fillId="0" borderId="40" xfId="0" applyFont="1" applyFill="1" applyBorder="1" applyAlignment="1" applyProtection="1">
      <alignment vertical="center" wrapText="1"/>
      <protection locked="0"/>
    </xf>
    <xf numFmtId="0" fontId="126" fillId="0" borderId="41" xfId="0" applyFont="1" applyFill="1" applyBorder="1" applyAlignment="1" applyProtection="1">
      <alignment vertical="center" wrapText="1"/>
      <protection locked="0"/>
    </xf>
    <xf numFmtId="0" fontId="131" fillId="0" borderId="39" xfId="0" applyFont="1" applyBorder="1" applyAlignment="1" applyProtection="1">
      <alignment vertical="center" wrapText="1"/>
      <protection locked="0"/>
    </xf>
    <xf numFmtId="0" fontId="126" fillId="0" borderId="40" xfId="0" applyFont="1" applyBorder="1" applyAlignment="1" applyProtection="1">
      <alignment vertical="center" wrapText="1"/>
      <protection locked="0"/>
    </xf>
    <xf numFmtId="0" fontId="126" fillId="0" borderId="41" xfId="0" applyFont="1" applyBorder="1" applyAlignment="1" applyProtection="1">
      <alignment vertical="center" wrapText="1"/>
      <protection locked="0"/>
    </xf>
    <xf numFmtId="164" fontId="85" fillId="0" borderId="39" xfId="0" applyNumberFormat="1" applyFont="1" applyBorder="1" applyAlignment="1">
      <alignment horizontal="justify" vertical="center" wrapText="1"/>
    </xf>
    <xf numFmtId="0" fontId="85" fillId="0" borderId="40" xfId="0" applyFont="1" applyBorder="1" applyAlignment="1">
      <alignment horizontal="justify" vertical="center" wrapText="1"/>
    </xf>
    <xf numFmtId="0" fontId="85" fillId="0" borderId="41" xfId="0" applyFont="1" applyBorder="1" applyAlignment="1">
      <alignment horizontal="justify" vertical="center" wrapText="1"/>
    </xf>
    <xf numFmtId="0" fontId="85" fillId="0" borderId="39" xfId="0" applyFont="1" applyBorder="1" applyAlignment="1">
      <alignment horizontal="justify" vertical="center" wrapText="1"/>
    </xf>
    <xf numFmtId="0" fontId="61" fillId="0" borderId="39" xfId="0" applyFont="1" applyBorder="1" applyAlignment="1">
      <alignment horizontal="justify" vertical="center" wrapText="1"/>
    </xf>
    <xf numFmtId="164" fontId="85" fillId="0" borderId="113" xfId="0" applyNumberFormat="1" applyFont="1" applyBorder="1" applyAlignment="1">
      <alignment horizontal="left" vertical="center" wrapText="1"/>
    </xf>
    <xf numFmtId="0" fontId="85" fillId="0" borderId="114" xfId="0" applyFont="1" applyBorder="1" applyAlignment="1">
      <alignment horizontal="left" vertical="center" wrapText="1"/>
    </xf>
    <xf numFmtId="0" fontId="85" fillId="0" borderId="111" xfId="0" applyFont="1" applyBorder="1" applyAlignment="1">
      <alignment horizontal="left" vertical="center" wrapText="1"/>
    </xf>
    <xf numFmtId="0" fontId="85" fillId="0" borderId="112" xfId="0" applyFont="1" applyBorder="1" applyAlignment="1">
      <alignment horizontal="left" vertical="center" wrapText="1"/>
    </xf>
    <xf numFmtId="0" fontId="85" fillId="0" borderId="109" xfId="0" applyFont="1" applyBorder="1" applyAlignment="1">
      <alignment horizontal="left" vertical="center" wrapText="1"/>
    </xf>
    <xf numFmtId="0" fontId="85" fillId="0" borderId="110" xfId="0" applyFont="1" applyBorder="1" applyAlignment="1">
      <alignment horizontal="left" vertical="center" wrapText="1"/>
    </xf>
    <xf numFmtId="0" fontId="128" fillId="0" borderId="39" xfId="0" applyFont="1" applyBorder="1" applyAlignment="1" applyProtection="1">
      <alignment horizontal="left" vertical="center" wrapText="1"/>
      <protection locked="0"/>
    </xf>
    <xf numFmtId="0" fontId="126" fillId="0" borderId="40" xfId="0" applyFont="1" applyBorder="1" applyAlignment="1" applyProtection="1">
      <alignment horizontal="left" vertical="center" wrapText="1"/>
      <protection locked="0"/>
    </xf>
    <xf numFmtId="0" fontId="126" fillId="0" borderId="41" xfId="0" applyFont="1" applyBorder="1" applyAlignment="1" applyProtection="1">
      <alignment horizontal="left" vertical="center" wrapText="1"/>
      <protection locked="0"/>
    </xf>
    <xf numFmtId="0" fontId="126" fillId="20" borderId="39" xfId="0" applyFont="1" applyFill="1" applyBorder="1" applyAlignment="1">
      <alignment vertical="center" wrapText="1"/>
    </xf>
    <xf numFmtId="0" fontId="126" fillId="20" borderId="40" xfId="0" applyFont="1" applyFill="1" applyBorder="1" applyAlignment="1">
      <alignment vertical="center" wrapText="1"/>
    </xf>
    <xf numFmtId="0" fontId="126" fillId="20" borderId="41" xfId="0" applyFont="1" applyFill="1" applyBorder="1" applyAlignment="1">
      <alignment vertical="center" wrapText="1"/>
    </xf>
    <xf numFmtId="0" fontId="125" fillId="0" borderId="39" xfId="0" applyFont="1" applyBorder="1" applyAlignment="1" applyProtection="1">
      <alignment horizontal="justify" vertical="center" wrapText="1"/>
      <protection locked="0"/>
    </xf>
    <xf numFmtId="0" fontId="115" fillId="0" borderId="112" xfId="0" applyFont="1" applyBorder="1" applyAlignment="1">
      <alignment horizontal="justify" vertical="center" wrapText="1"/>
    </xf>
    <xf numFmtId="0" fontId="115" fillId="0" borderId="109" xfId="0" applyFont="1" applyBorder="1" applyAlignment="1">
      <alignment horizontal="justify" vertical="center" wrapText="1"/>
    </xf>
    <xf numFmtId="0" fontId="115" fillId="0" borderId="110" xfId="0" applyFont="1" applyBorder="1" applyAlignment="1">
      <alignment horizontal="justify" vertical="center" wrapText="1"/>
    </xf>
    <xf numFmtId="0" fontId="125" fillId="20" borderId="39" xfId="0" applyFont="1" applyFill="1" applyBorder="1" applyAlignment="1">
      <alignment horizontal="left" vertical="center" wrapText="1"/>
    </xf>
    <xf numFmtId="0" fontId="125" fillId="20" borderId="40" xfId="0" applyFont="1" applyFill="1" applyBorder="1" applyAlignment="1">
      <alignment horizontal="left" vertical="center" wrapText="1"/>
    </xf>
    <xf numFmtId="0" fontId="125" fillId="20" borderId="41" xfId="0" applyFont="1" applyFill="1" applyBorder="1" applyAlignment="1">
      <alignment horizontal="left" vertical="center" wrapText="1"/>
    </xf>
    <xf numFmtId="0" fontId="85" fillId="0" borderId="40" xfId="0" applyFont="1" applyBorder="1" applyAlignment="1">
      <alignment horizontal="justify" vertical="center"/>
    </xf>
    <xf numFmtId="0" fontId="85" fillId="0" borderId="41" xfId="0" applyFont="1" applyBorder="1" applyAlignment="1">
      <alignment horizontal="justify" vertical="center"/>
    </xf>
    <xf numFmtId="0" fontId="61" fillId="0" borderId="40" xfId="0" applyFont="1" applyBorder="1" applyAlignment="1">
      <alignment horizontal="justify" vertical="center" wrapText="1"/>
    </xf>
    <xf numFmtId="0" fontId="61" fillId="0" borderId="41" xfId="0" applyFont="1" applyBorder="1" applyAlignment="1">
      <alignment horizontal="justify" vertical="center" wrapText="1"/>
    </xf>
    <xf numFmtId="9" fontId="85" fillId="0" borderId="39" xfId="61" applyFont="1" applyBorder="1" applyAlignment="1">
      <alignment horizontal="justify" vertical="center" wrapText="1"/>
    </xf>
    <xf numFmtId="9" fontId="85" fillId="0" borderId="40" xfId="61" applyFont="1" applyBorder="1" applyAlignment="1">
      <alignment horizontal="justify" vertical="center" wrapText="1"/>
    </xf>
    <xf numFmtId="9" fontId="85" fillId="0" borderId="41" xfId="61" applyFont="1" applyBorder="1" applyAlignment="1">
      <alignment horizontal="justify"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89" fillId="25" borderId="39" xfId="0" applyFont="1" applyFill="1" applyBorder="1" applyAlignment="1">
      <alignment horizontal="center" wrapText="1"/>
    </xf>
    <xf numFmtId="0" fontId="89" fillId="25" borderId="40" xfId="0" applyFont="1" applyFill="1" applyBorder="1" applyAlignment="1">
      <alignment horizontal="center" wrapText="1"/>
    </xf>
    <xf numFmtId="0" fontId="89" fillId="25" borderId="41" xfId="0" applyFont="1" applyFill="1" applyBorder="1" applyAlignment="1">
      <alignment horizontal="center" wrapText="1"/>
    </xf>
    <xf numFmtId="0" fontId="89" fillId="25" borderId="39" xfId="0" applyFont="1" applyFill="1" applyBorder="1" applyAlignment="1">
      <alignment horizontal="center"/>
    </xf>
    <xf numFmtId="0" fontId="89" fillId="25" borderId="40" xfId="0" applyFont="1" applyFill="1" applyBorder="1" applyAlignment="1">
      <alignment horizontal="center"/>
    </xf>
    <xf numFmtId="0" fontId="89" fillId="25" borderId="41" xfId="0" applyFont="1" applyFill="1" applyBorder="1" applyAlignment="1">
      <alignment horizontal="center"/>
    </xf>
    <xf numFmtId="0" fontId="85" fillId="0" borderId="112" xfId="0" applyFont="1" applyBorder="1" applyAlignment="1">
      <alignment horizontal="justify" vertical="top" wrapText="1"/>
    </xf>
    <xf numFmtId="0" fontId="85" fillId="0" borderId="109" xfId="0" applyFont="1" applyBorder="1" applyAlignment="1">
      <alignment horizontal="justify" vertical="top" wrapText="1"/>
    </xf>
    <xf numFmtId="0" fontId="85" fillId="0" borderId="110" xfId="0" applyFont="1" applyBorder="1" applyAlignment="1">
      <alignment horizontal="justify" vertical="top" wrapText="1"/>
    </xf>
    <xf numFmtId="0" fontId="61" fillId="0" borderId="113" xfId="0" applyFont="1" applyBorder="1" applyAlignment="1">
      <alignment horizontal="justify" vertical="top" wrapText="1"/>
    </xf>
    <xf numFmtId="0" fontId="61" fillId="0" borderId="114" xfId="0" applyFont="1" applyBorder="1" applyAlignment="1">
      <alignment horizontal="justify" vertical="top" wrapText="1"/>
    </xf>
    <xf numFmtId="0" fontId="61" fillId="0" borderId="111" xfId="0" applyFont="1" applyBorder="1" applyAlignment="1">
      <alignment horizontal="justify"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82" fillId="0" borderId="0" xfId="0" applyFont="1" applyAlignment="1">
      <alignment horizontal="center"/>
    </xf>
    <xf numFmtId="0" fontId="129" fillId="25" borderId="39" xfId="0" applyFont="1" applyFill="1" applyBorder="1" applyAlignment="1">
      <alignment horizontal="center" vertical="center" wrapText="1"/>
    </xf>
    <xf numFmtId="0" fontId="129" fillId="25" borderId="40" xfId="0" applyFont="1" applyFill="1" applyBorder="1" applyAlignment="1">
      <alignment horizontal="center" vertical="center"/>
    </xf>
    <xf numFmtId="0" fontId="129" fillId="25" borderId="41" xfId="0" applyFont="1" applyFill="1" applyBorder="1" applyAlignment="1">
      <alignment horizontal="center" vertical="center"/>
    </xf>
    <xf numFmtId="164" fontId="17" fillId="31" borderId="0" xfId="46" applyFont="1" applyFill="1" applyAlignment="1" applyProtection="1">
      <alignment horizontal="center" vertical="center"/>
    </xf>
    <xf numFmtId="0" fontId="83" fillId="23" borderId="39" xfId="0" applyFont="1" applyFill="1" applyBorder="1" applyAlignment="1">
      <alignment horizontal="center"/>
    </xf>
    <xf numFmtId="0" fontId="83" fillId="23" borderId="40" xfId="0" applyFont="1" applyFill="1" applyBorder="1" applyAlignment="1">
      <alignment horizontal="center"/>
    </xf>
    <xf numFmtId="0" fontId="83" fillId="23" borderId="41" xfId="0" applyFont="1" applyFill="1" applyBorder="1" applyAlignment="1">
      <alignment horizontal="center"/>
    </xf>
    <xf numFmtId="0" fontId="83" fillId="22" borderId="39" xfId="0" applyFont="1" applyFill="1" applyBorder="1" applyAlignment="1">
      <alignment horizontal="center"/>
    </xf>
    <xf numFmtId="0" fontId="83" fillId="22" borderId="40" xfId="0" applyFont="1" applyFill="1" applyBorder="1" applyAlignment="1">
      <alignment horizontal="center"/>
    </xf>
    <xf numFmtId="0" fontId="83" fillId="22" borderId="41"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164" fontId="85" fillId="0" borderId="39" xfId="0" applyNumberFormat="1" applyFont="1" applyBorder="1" applyAlignment="1">
      <alignment horizontal="left" vertical="center" wrapText="1"/>
    </xf>
    <xf numFmtId="0" fontId="85" fillId="0" borderId="40" xfId="0" applyFont="1" applyBorder="1" applyAlignment="1">
      <alignment horizontal="left" vertical="center"/>
    </xf>
    <xf numFmtId="0" fontId="85" fillId="0" borderId="41" xfId="0" applyFont="1" applyBorder="1" applyAlignment="1">
      <alignment horizontal="left" vertical="center"/>
    </xf>
    <xf numFmtId="0" fontId="131" fillId="0" borderId="39" xfId="0" applyFont="1" applyFill="1" applyBorder="1" applyAlignment="1" applyProtection="1">
      <alignment horizontal="left" vertical="center" wrapText="1"/>
      <protection locked="0"/>
    </xf>
    <xf numFmtId="0" fontId="131" fillId="0" borderId="40" xfId="0" applyFont="1" applyFill="1" applyBorder="1" applyAlignment="1" applyProtection="1">
      <alignment horizontal="left" vertical="center" wrapText="1"/>
      <protection locked="0"/>
    </xf>
    <xf numFmtId="0" fontId="131" fillId="0" borderId="41" xfId="0" applyFont="1" applyFill="1" applyBorder="1" applyAlignment="1" applyProtection="1">
      <alignment horizontal="left" vertical="center" wrapText="1"/>
      <protection locked="0"/>
    </xf>
    <xf numFmtId="0" fontId="128" fillId="0" borderId="40" xfId="0" applyFont="1" applyBorder="1" applyAlignment="1" applyProtection="1">
      <alignment horizontal="left" vertical="center" wrapText="1"/>
      <protection locked="0"/>
    </xf>
    <xf numFmtId="0" fontId="128" fillId="0" borderId="41" xfId="0" applyFont="1" applyBorder="1" applyAlignment="1" applyProtection="1">
      <alignment horizontal="left" vertical="center" wrapText="1"/>
      <protection locked="0"/>
    </xf>
    <xf numFmtId="0" fontId="0" fillId="0" borderId="114" xfId="0" applyBorder="1" applyAlignment="1">
      <alignment horizontal="center"/>
    </xf>
    <xf numFmtId="0" fontId="85" fillId="0" borderId="40" xfId="0" applyFont="1" applyBorder="1" applyAlignment="1">
      <alignment horizontal="left" vertical="center" wrapText="1"/>
    </xf>
    <xf numFmtId="0" fontId="85" fillId="0" borderId="41" xfId="0" applyFont="1" applyBorder="1" applyAlignment="1">
      <alignment horizontal="left" vertical="center" wrapText="1"/>
    </xf>
    <xf numFmtId="0" fontId="0" fillId="0" borderId="114" xfId="0" applyBorder="1" applyAlignment="1">
      <alignment horizontal="center" wrapText="1"/>
    </xf>
    <xf numFmtId="0" fontId="108" fillId="0" borderId="98" xfId="0" applyFont="1" applyBorder="1" applyAlignment="1" applyProtection="1">
      <alignment horizontal="right"/>
    </xf>
    <xf numFmtId="0" fontId="108" fillId="0" borderId="0" xfId="0" applyFont="1" applyAlignment="1" applyProtection="1">
      <alignment horizontal="right"/>
    </xf>
    <xf numFmtId="49" fontId="0" fillId="0" borderId="39" xfId="0" applyNumberFormat="1" applyBorder="1" applyAlignment="1" applyProtection="1">
      <alignment horizontal="center"/>
      <protection locked="0"/>
    </xf>
    <xf numFmtId="49" fontId="0" fillId="0" borderId="41" xfId="0" applyNumberFormat="1" applyBorder="1" applyAlignment="1" applyProtection="1">
      <alignment horizontal="center"/>
      <protection locked="0"/>
    </xf>
    <xf numFmtId="0" fontId="0" fillId="19" borderId="0" xfId="0" applyFill="1" applyBorder="1" applyAlignment="1" applyProtection="1">
      <alignment horizontal="center" vertical="center" textRotation="90"/>
    </xf>
    <xf numFmtId="164" fontId="59" fillId="31" borderId="0" xfId="38" applyFont="1" applyFill="1" applyAlignment="1" applyProtection="1">
      <alignment horizontal="center" vertical="center"/>
    </xf>
    <xf numFmtId="164" fontId="15" fillId="32" borderId="10" xfId="56" applyFon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0" fontId="0" fillId="25" borderId="39" xfId="0" applyFill="1" applyBorder="1" applyAlignment="1" applyProtection="1">
      <alignment horizontal="center"/>
    </xf>
    <xf numFmtId="0" fontId="0" fillId="25" borderId="41" xfId="0" applyFill="1" applyBorder="1" applyAlignment="1" applyProtection="1">
      <alignment horizontal="center"/>
    </xf>
    <xf numFmtId="0" fontId="108" fillId="0" borderId="0" xfId="0" applyFont="1" applyAlignment="1" applyProtection="1">
      <alignment horizontal="left"/>
    </xf>
    <xf numFmtId="164" fontId="98" fillId="0" borderId="14" xfId="59" applyFont="1" applyFill="1" applyBorder="1" applyAlignment="1" applyProtection="1">
      <alignment horizontal="center" vertical="center"/>
    </xf>
    <xf numFmtId="0" fontId="80" fillId="0" borderId="125" xfId="0" applyFont="1" applyBorder="1" applyAlignment="1" applyProtection="1">
      <alignment horizontal="right"/>
    </xf>
    <xf numFmtId="0" fontId="116" fillId="0" borderId="125" xfId="0" applyFont="1" applyBorder="1" applyAlignment="1"/>
    <xf numFmtId="0" fontId="0" fillId="0" borderId="126" xfId="0" applyFill="1" applyBorder="1" applyAlignment="1" applyProtection="1">
      <alignment horizontal="center" vertical="center"/>
      <protection locked="0"/>
    </xf>
    <xf numFmtId="0" fontId="0" fillId="0" borderId="127" xfId="0" applyFill="1" applyBorder="1" applyAlignment="1" applyProtection="1">
      <alignment horizontal="center" vertical="center"/>
      <protection locked="0"/>
    </xf>
    <xf numFmtId="0" fontId="0" fillId="0" borderId="128" xfId="0" applyFill="1" applyBorder="1" applyAlignment="1" applyProtection="1">
      <alignment horizontal="center" vertical="center"/>
      <protection locked="0"/>
    </xf>
    <xf numFmtId="49" fontId="14" fillId="0" borderId="20"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08" fillId="0" borderId="0" xfId="0" applyFont="1" applyBorder="1" applyAlignment="1" applyProtection="1">
      <alignment horizontal="right"/>
    </xf>
    <xf numFmtId="0" fontId="108" fillId="0" borderId="99" xfId="0" applyFont="1" applyBorder="1" applyAlignment="1" applyProtection="1">
      <alignment horizontal="right"/>
    </xf>
    <xf numFmtId="0" fontId="127" fillId="25" borderId="10" xfId="0" applyNumberFormat="1" applyFont="1" applyFill="1" applyBorder="1" applyAlignment="1" applyProtection="1">
      <alignment horizontal="center" vertical="center" wrapText="1"/>
      <protection locked="0"/>
    </xf>
    <xf numFmtId="164" fontId="14" fillId="0" borderId="115" xfId="0" applyNumberFormat="1" applyFont="1" applyBorder="1" applyAlignment="1" applyProtection="1">
      <alignment horizontal="center"/>
    </xf>
    <xf numFmtId="0" fontId="14" fillId="0" borderId="116" xfId="0" applyFont="1" applyBorder="1" applyAlignment="1" applyProtection="1">
      <alignment horizontal="center"/>
    </xf>
    <xf numFmtId="0" fontId="14" fillId="0" borderId="117" xfId="0" applyFont="1" applyBorder="1" applyAlignment="1" applyProtection="1">
      <alignment horizontal="center"/>
    </xf>
    <xf numFmtId="0" fontId="26" fillId="0" borderId="118" xfId="0" applyFont="1" applyBorder="1" applyAlignment="1" applyProtection="1">
      <alignment horizontal="center" wrapText="1"/>
    </xf>
    <xf numFmtId="0" fontId="26" fillId="0" borderId="119" xfId="0" applyFont="1" applyBorder="1" applyAlignment="1" applyProtection="1">
      <alignment horizontal="center" wrapText="1"/>
    </xf>
    <xf numFmtId="0" fontId="26" fillId="0" borderId="120" xfId="0" applyFont="1" applyBorder="1" applyAlignment="1" applyProtection="1">
      <alignment horizontal="center" wrapText="1"/>
    </xf>
    <xf numFmtId="49" fontId="64" fillId="25" borderId="10" xfId="0" applyNumberFormat="1" applyFont="1" applyFill="1" applyBorder="1" applyAlignment="1" applyProtection="1">
      <alignment horizontal="center" vertical="center" wrapText="1"/>
      <protection locked="0"/>
    </xf>
    <xf numFmtId="11" fontId="64" fillId="28" borderId="10" xfId="0" applyNumberFormat="1" applyFont="1" applyFill="1" applyBorder="1" applyAlignment="1" applyProtection="1">
      <alignment horizontal="left" vertical="center" wrapText="1"/>
      <protection locked="0"/>
    </xf>
    <xf numFmtId="49" fontId="127" fillId="25" borderId="10" xfId="0" applyNumberFormat="1" applyFont="1" applyFill="1" applyBorder="1" applyAlignment="1" applyProtection="1">
      <alignment horizontal="center" vertical="center" wrapText="1"/>
      <protection locked="0"/>
    </xf>
    <xf numFmtId="168" fontId="127" fillId="25" borderId="10" xfId="0" applyNumberFormat="1" applyFont="1" applyFill="1" applyBorder="1" applyAlignment="1" applyProtection="1">
      <alignment horizontal="center" vertical="center" wrapText="1"/>
      <protection locked="0"/>
    </xf>
    <xf numFmtId="11" fontId="64" fillId="33" borderId="10" xfId="0" applyNumberFormat="1" applyFont="1" applyFill="1" applyBorder="1" applyAlignment="1" applyProtection="1">
      <alignment horizontal="left" vertical="center" wrapText="1"/>
      <protection locked="0"/>
    </xf>
    <xf numFmtId="11" fontId="64" fillId="29" borderId="10" xfId="0" applyNumberFormat="1" applyFont="1" applyFill="1" applyBorder="1" applyAlignment="1" applyProtection="1">
      <alignment horizontal="left" vertical="center" wrapText="1"/>
      <protection locked="0"/>
    </xf>
    <xf numFmtId="49" fontId="14" fillId="0" borderId="22" xfId="0" applyNumberFormat="1" applyFont="1" applyBorder="1" applyAlignment="1" applyProtection="1">
      <alignment horizontal="center"/>
    </xf>
    <xf numFmtId="49" fontId="14" fillId="0" borderId="43" xfId="0" applyNumberFormat="1" applyFont="1" applyBorder="1" applyAlignment="1" applyProtection="1">
      <alignment horizontal="center"/>
    </xf>
    <xf numFmtId="0" fontId="73" fillId="0" borderId="121" xfId="0" applyFont="1" applyFill="1" applyBorder="1" applyAlignment="1" applyProtection="1">
      <alignment horizontal="center" vertical="center"/>
    </xf>
    <xf numFmtId="0" fontId="73" fillId="0" borderId="122" xfId="0" applyFont="1" applyFill="1" applyBorder="1" applyAlignment="1" applyProtection="1">
      <alignment horizontal="center" vertical="center"/>
    </xf>
    <xf numFmtId="0" fontId="73" fillId="0" borderId="123" xfId="0" applyFont="1" applyFill="1" applyBorder="1" applyAlignment="1" applyProtection="1">
      <alignment horizontal="center" vertical="center"/>
    </xf>
    <xf numFmtId="0" fontId="0" fillId="0" borderId="124" xfId="0" applyBorder="1" applyAlignment="1" applyProtection="1">
      <alignment horizontal="center"/>
    </xf>
    <xf numFmtId="0" fontId="0" fillId="0" borderId="107" xfId="0" applyBorder="1" applyAlignment="1" applyProtection="1">
      <alignment horizontal="center"/>
    </xf>
    <xf numFmtId="0" fontId="127" fillId="29" borderId="10" xfId="0" applyNumberFormat="1" applyFont="1" applyFill="1" applyBorder="1" applyAlignment="1" applyProtection="1">
      <alignment horizontal="center" vertical="center" wrapText="1"/>
      <protection locked="0"/>
    </xf>
    <xf numFmtId="11" fontId="64" fillId="35" borderId="10" xfId="0" applyNumberFormat="1" applyFont="1" applyFill="1" applyBorder="1" applyAlignment="1" applyProtection="1">
      <alignment horizontal="left" vertical="center" wrapText="1"/>
      <protection locked="0"/>
    </xf>
    <xf numFmtId="49" fontId="0" fillId="0" borderId="39" xfId="0" applyNumberFormat="1" applyBorder="1" applyAlignment="1" applyProtection="1">
      <alignment horizontal="justify" wrapText="1"/>
      <protection locked="0"/>
    </xf>
    <xf numFmtId="49" fontId="0" fillId="0" borderId="40" xfId="0" applyNumberFormat="1" applyBorder="1" applyAlignment="1" applyProtection="1">
      <alignment horizontal="justify" wrapText="1"/>
      <protection locked="0"/>
    </xf>
    <xf numFmtId="49" fontId="0" fillId="0" borderId="41" xfId="0" applyNumberFormat="1" applyBorder="1" applyAlignment="1" applyProtection="1">
      <alignment horizontal="justify" wrapText="1"/>
      <protection locked="0"/>
    </xf>
    <xf numFmtId="49" fontId="0" fillId="0" borderId="39" xfId="0" applyNumberFormat="1" applyBorder="1" applyAlignment="1" applyProtection="1">
      <alignment horizontal="center" wrapText="1"/>
      <protection locked="0"/>
    </xf>
    <xf numFmtId="49" fontId="0" fillId="0" borderId="40" xfId="0" applyNumberFormat="1" applyBorder="1" applyAlignment="1" applyProtection="1">
      <alignment horizontal="center" wrapText="1"/>
      <protection locked="0"/>
    </xf>
    <xf numFmtId="49" fontId="0" fillId="0" borderId="41" xfId="0" applyNumberFormat="1" applyBorder="1" applyAlignment="1" applyProtection="1">
      <alignment horizontal="center" wrapText="1"/>
      <protection locked="0"/>
    </xf>
    <xf numFmtId="49" fontId="0" fillId="0" borderId="40" xfId="0" applyNumberFormat="1" applyBorder="1" applyAlignment="1" applyProtection="1">
      <alignment horizontal="center"/>
      <protection locked="0"/>
    </xf>
    <xf numFmtId="3" fontId="0" fillId="0" borderId="39" xfId="0" applyNumberFormat="1" applyBorder="1" applyAlignment="1" applyProtection="1">
      <alignment horizontal="center"/>
      <protection locked="0"/>
    </xf>
    <xf numFmtId="3" fontId="0" fillId="0" borderId="41" xfId="0" applyNumberFormat="1" applyBorder="1" applyAlignment="1" applyProtection="1">
      <alignment horizontal="center"/>
      <protection locked="0"/>
    </xf>
    <xf numFmtId="15" fontId="1" fillId="0" borderId="10" xfId="56" applyNumberFormat="1" applyFont="1" applyFill="1" applyBorder="1" applyAlignment="1" applyProtection="1">
      <alignment horizontal="center"/>
      <protection locked="0"/>
    </xf>
    <xf numFmtId="15" fontId="139" fillId="0" borderId="10" xfId="56" applyNumberFormat="1" applyFill="1" applyBorder="1" applyAlignment="1" applyProtection="1">
      <alignment horizontal="center"/>
      <protection locked="0"/>
    </xf>
    <xf numFmtId="174" fontId="64" fillId="0" borderId="10" xfId="0" applyNumberFormat="1" applyFont="1" applyFill="1" applyBorder="1" applyAlignment="1" applyProtection="1">
      <alignment horizontal="left" vertical="center" wrapText="1"/>
    </xf>
    <xf numFmtId="49" fontId="64" fillId="29" borderId="10" xfId="0" applyNumberFormat="1" applyFont="1" applyFill="1" applyBorder="1" applyAlignment="1" applyProtection="1">
      <alignment horizontal="left" vertical="center" wrapText="1"/>
      <protection locked="0"/>
    </xf>
    <xf numFmtId="9" fontId="33" fillId="0" borderId="129" xfId="61" applyFont="1" applyFill="1" applyBorder="1" applyAlignment="1" applyProtection="1">
      <alignment horizontal="center" vertical="center"/>
    </xf>
    <xf numFmtId="9" fontId="33" fillId="0" borderId="130" xfId="61" applyFont="1" applyFill="1" applyBorder="1" applyAlignment="1" applyProtection="1">
      <alignment horizontal="center" vertical="center"/>
    </xf>
    <xf numFmtId="9" fontId="33" fillId="0" borderId="131" xfId="61" applyFont="1" applyFill="1" applyBorder="1" applyAlignment="1" applyProtection="1">
      <alignment horizontal="center" vertical="center"/>
    </xf>
    <xf numFmtId="0" fontId="64" fillId="25" borderId="10" xfId="0" applyNumberFormat="1" applyFont="1" applyFill="1" applyBorder="1" applyAlignment="1" applyProtection="1">
      <alignment horizontal="center" vertical="center" wrapText="1"/>
      <protection locked="0"/>
    </xf>
    <xf numFmtId="11" fontId="64" fillId="25" borderId="10" xfId="0" applyNumberFormat="1" applyFont="1" applyFill="1" applyBorder="1" applyAlignment="1" applyProtection="1">
      <alignment horizontal="left" vertical="center" wrapText="1"/>
      <protection locked="0"/>
    </xf>
    <xf numFmtId="49" fontId="127" fillId="29" borderId="10" xfId="0" applyNumberFormat="1" applyFont="1" applyFill="1" applyBorder="1" applyAlignment="1" applyProtection="1">
      <alignment horizontal="center" vertical="center" wrapText="1"/>
      <protection locked="0"/>
    </xf>
    <xf numFmtId="0" fontId="0" fillId="34" borderId="132" xfId="0" applyFill="1" applyBorder="1" applyAlignment="1" applyProtection="1">
      <alignment horizontal="center"/>
    </xf>
    <xf numFmtId="0" fontId="0" fillId="34" borderId="133" xfId="0" applyFill="1" applyBorder="1" applyAlignment="1" applyProtection="1">
      <alignment horizontal="center"/>
    </xf>
    <xf numFmtId="0" fontId="0" fillId="34" borderId="134" xfId="0" applyFill="1" applyBorder="1" applyAlignment="1" applyProtection="1">
      <alignment horizontal="center"/>
    </xf>
    <xf numFmtId="49" fontId="64" fillId="28" borderId="10" xfId="0" applyNumberFormat="1" applyFont="1" applyFill="1" applyBorder="1" applyAlignment="1" applyProtection="1">
      <alignment horizontal="left" vertical="center" wrapText="1"/>
      <protection locked="0"/>
    </xf>
    <xf numFmtId="174" fontId="64" fillId="35" borderId="10" xfId="0" applyNumberFormat="1" applyFont="1" applyFill="1" applyBorder="1" applyAlignment="1" applyProtection="1">
      <alignment horizontal="left" vertical="center" wrapText="1"/>
      <protection locked="0"/>
    </xf>
    <xf numFmtId="11" fontId="64" fillId="0" borderId="10" xfId="0" applyNumberFormat="1" applyFont="1" applyFill="1" applyBorder="1" applyAlignment="1" applyProtection="1">
      <alignment horizontal="left" vertical="center" wrapText="1"/>
    </xf>
    <xf numFmtId="11" fontId="64" fillId="27" borderId="10" xfId="0" applyNumberFormat="1" applyFont="1" applyFill="1" applyBorder="1" applyAlignment="1" applyProtection="1">
      <alignment horizontal="left" vertical="center" wrapText="1"/>
    </xf>
    <xf numFmtId="49" fontId="64" fillId="35" borderId="10" xfId="0" applyNumberFormat="1" applyFont="1" applyFill="1" applyBorder="1" applyAlignment="1" applyProtection="1">
      <alignment horizontal="left" vertical="center" wrapText="1"/>
      <protection locked="0"/>
    </xf>
    <xf numFmtId="0" fontId="64" fillId="0" borderId="10" xfId="0" applyFont="1" applyFill="1" applyBorder="1" applyAlignment="1" applyProtection="1">
      <alignment horizontal="center" vertical="center" wrapText="1"/>
    </xf>
    <xf numFmtId="168" fontId="64" fillId="0" borderId="10" xfId="0" applyNumberFormat="1" applyFont="1" applyFill="1" applyBorder="1" applyAlignment="1" applyProtection="1">
      <alignment horizontal="center" vertical="center" wrapText="1"/>
    </xf>
    <xf numFmtId="0" fontId="64" fillId="27" borderId="10" xfId="0" applyFont="1" applyFill="1" applyBorder="1" applyAlignment="1" applyProtection="1">
      <alignment horizontal="center" vertical="center" wrapText="1"/>
    </xf>
    <xf numFmtId="168" fontId="64" fillId="27" borderId="10" xfId="0" applyNumberFormat="1" applyFont="1" applyFill="1" applyBorder="1" applyAlignment="1" applyProtection="1">
      <alignment horizontal="center" vertical="center" wrapText="1"/>
    </xf>
    <xf numFmtId="164" fontId="100" fillId="31" borderId="0" xfId="38" applyFont="1" applyFill="1" applyAlignment="1" applyProtection="1">
      <alignment horizontal="center" vertical="center"/>
    </xf>
    <xf numFmtId="164" fontId="24" fillId="22" borderId="37" xfId="56" applyFont="1" applyFill="1" applyBorder="1" applyAlignment="1" applyProtection="1">
      <alignment horizontal="center"/>
    </xf>
    <xf numFmtId="164" fontId="33" fillId="22" borderId="0" xfId="49" applyFont="1" applyFill="1" applyAlignment="1" applyProtection="1">
      <alignment horizontal="center" vertical="center" wrapText="1"/>
    </xf>
    <xf numFmtId="172" fontId="24" fillId="22" borderId="37" xfId="56" applyNumberFormat="1" applyFont="1" applyFill="1" applyBorder="1" applyAlignment="1" applyProtection="1">
      <alignment horizontal="center" vertical="center"/>
    </xf>
    <xf numFmtId="164" fontId="1" fillId="0" borderId="37" xfId="56" applyFont="1" applyBorder="1" applyAlignment="1" applyProtection="1">
      <alignment horizontal="right"/>
    </xf>
    <xf numFmtId="164" fontId="1" fillId="0" borderId="37" xfId="56" applyFont="1" applyFill="1" applyBorder="1" applyAlignment="1" applyProtection="1">
      <alignment horizontal="right"/>
    </xf>
    <xf numFmtId="164" fontId="20" fillId="0" borderId="0" xfId="49" applyFont="1" applyFill="1" applyAlignment="1" applyProtection="1">
      <alignment horizontal="right" vertical="center"/>
    </xf>
    <xf numFmtId="164" fontId="24" fillId="22" borderId="0" xfId="49" applyFont="1" applyFill="1" applyAlignment="1" applyProtection="1">
      <alignment horizontal="center" vertical="center" wrapText="1"/>
    </xf>
    <xf numFmtId="164" fontId="110" fillId="30" borderId="37" xfId="56" applyFont="1" applyFill="1" applyBorder="1" applyAlignment="1" applyProtection="1">
      <alignment horizontal="center"/>
    </xf>
    <xf numFmtId="15" fontId="24" fillId="22" borderId="37" xfId="56" applyNumberFormat="1" applyFont="1" applyFill="1" applyBorder="1" applyAlignment="1" applyProtection="1">
      <alignment horizontal="center"/>
    </xf>
    <xf numFmtId="0" fontId="0" fillId="0" borderId="37" xfId="0" applyBorder="1" applyAlignment="1"/>
    <xf numFmtId="164" fontId="14" fillId="0" borderId="0" xfId="0" applyNumberFormat="1" applyFont="1" applyAlignment="1" applyProtection="1">
      <alignment horizontal="center" wrapText="1"/>
    </xf>
    <xf numFmtId="164" fontId="28" fillId="0" borderId="0" xfId="0" applyNumberFormat="1" applyFont="1" applyAlignment="1" applyProtection="1">
      <alignment horizontal="right"/>
    </xf>
    <xf numFmtId="15" fontId="28" fillId="0" borderId="0" xfId="0" applyNumberFormat="1" applyFont="1" applyAlignment="1" applyProtection="1">
      <alignment horizontal="right"/>
    </xf>
    <xf numFmtId="164" fontId="14" fillId="0" borderId="0" xfId="0" applyNumberFormat="1" applyFont="1" applyAlignment="1" applyProtection="1">
      <alignment horizontal="center"/>
    </xf>
    <xf numFmtId="164" fontId="28" fillId="0" borderId="0" xfId="0" applyNumberFormat="1" applyFont="1" applyAlignment="1" applyProtection="1">
      <alignment horizontal="left"/>
    </xf>
    <xf numFmtId="164" fontId="15" fillId="30" borderId="0" xfId="56" applyFont="1" applyFill="1" applyBorder="1" applyAlignment="1" applyProtection="1">
      <alignment horizontal="center"/>
    </xf>
    <xf numFmtId="0" fontId="105" fillId="0" borderId="0" xfId="0" applyFont="1" applyAlignment="1" applyProtection="1">
      <alignment horizontal="center"/>
    </xf>
    <xf numFmtId="0" fontId="111" fillId="0" borderId="135" xfId="0" applyFont="1" applyFill="1" applyBorder="1" applyAlignment="1" applyProtection="1">
      <alignment horizontal="left" wrapText="1"/>
    </xf>
    <xf numFmtId="0" fontId="111" fillId="0" borderId="85" xfId="0" applyFont="1" applyFill="1" applyBorder="1" applyAlignment="1" applyProtection="1">
      <alignment horizontal="left" wrapText="1"/>
    </xf>
    <xf numFmtId="164" fontId="37" fillId="0" borderId="0" xfId="0" applyNumberFormat="1" applyFont="1" applyBorder="1" applyAlignment="1" applyProtection="1">
      <alignment horizontal="center" vertical="center" wrapText="1"/>
    </xf>
    <xf numFmtId="0" fontId="111" fillId="0" borderId="136" xfId="0" applyFont="1" applyFill="1" applyBorder="1" applyAlignment="1" applyProtection="1">
      <alignment horizontal="left" wrapText="1"/>
    </xf>
    <xf numFmtId="0" fontId="111" fillId="0" borderId="137" xfId="0" applyFont="1" applyFill="1" applyBorder="1" applyAlignment="1" applyProtection="1">
      <alignment horizontal="left" wrapText="1"/>
    </xf>
    <xf numFmtId="164" fontId="37" fillId="0" borderId="0" xfId="0" applyNumberFormat="1" applyFont="1" applyAlignment="1" applyProtection="1">
      <alignment horizontal="center" vertical="center" wrapText="1"/>
    </xf>
    <xf numFmtId="0" fontId="30" fillId="25" borderId="39" xfId="0" applyFont="1" applyFill="1" applyBorder="1" applyAlignment="1" applyProtection="1">
      <alignment horizontal="left" wrapText="1"/>
      <protection locked="0"/>
    </xf>
    <xf numFmtId="0" fontId="0" fillId="0" borderId="40" xfId="0" applyBorder="1" applyAlignment="1" applyProtection="1">
      <alignment horizontal="left" wrapText="1"/>
      <protection locked="0"/>
    </xf>
    <xf numFmtId="0" fontId="0" fillId="0" borderId="41" xfId="0" applyBorder="1" applyAlignment="1" applyProtection="1">
      <alignment horizontal="left" wrapText="1"/>
      <protection locked="0"/>
    </xf>
    <xf numFmtId="172" fontId="34" fillId="25" borderId="39" xfId="0" applyNumberFormat="1" applyFont="1" applyFill="1" applyBorder="1" applyAlignment="1" applyProtection="1">
      <alignment horizontal="justify" vertical="center" wrapText="1"/>
      <protection locked="0"/>
    </xf>
    <xf numFmtId="172" fontId="34" fillId="25" borderId="40" xfId="0" applyNumberFormat="1" applyFont="1" applyFill="1" applyBorder="1" applyAlignment="1" applyProtection="1">
      <alignment horizontal="justify" vertical="center" wrapText="1"/>
      <protection locked="0"/>
    </xf>
    <xf numFmtId="172" fontId="34" fillId="25" borderId="41" xfId="0" applyNumberFormat="1" applyFont="1" applyFill="1" applyBorder="1" applyAlignment="1" applyProtection="1">
      <alignment horizontal="justify" vertical="center" wrapText="1"/>
      <protection locked="0"/>
    </xf>
    <xf numFmtId="0" fontId="34" fillId="25" borderId="39" xfId="0" applyFont="1" applyFill="1" applyBorder="1" applyAlignment="1" applyProtection="1">
      <alignment horizontal="left" wrapText="1"/>
      <protection locked="0"/>
    </xf>
    <xf numFmtId="0" fontId="0" fillId="0" borderId="40" xfId="0" applyBorder="1"/>
    <xf numFmtId="0" fontId="0" fillId="0" borderId="41" xfId="0" applyBorder="1"/>
    <xf numFmtId="164" fontId="104" fillId="0" borderId="132" xfId="0" applyNumberFormat="1" applyFont="1" applyBorder="1" applyAlignment="1" applyProtection="1">
      <alignment horizontal="center" vertical="center" wrapText="1"/>
    </xf>
    <xf numFmtId="164" fontId="104" fillId="0" borderId="133" xfId="0" applyNumberFormat="1" applyFont="1" applyBorder="1" applyAlignment="1" applyProtection="1">
      <alignment horizontal="center" vertical="center" wrapText="1"/>
    </xf>
    <xf numFmtId="164" fontId="104" fillId="0" borderId="134" xfId="0" applyNumberFormat="1" applyFont="1" applyBorder="1" applyAlignment="1" applyProtection="1">
      <alignment horizontal="center" vertical="center" wrapText="1"/>
    </xf>
    <xf numFmtId="0" fontId="0" fillId="0" borderId="138" xfId="0" applyBorder="1" applyAlignment="1" applyProtection="1">
      <alignment horizontal="center"/>
    </xf>
    <xf numFmtId="0" fontId="0" fillId="0" borderId="57" xfId="0" applyBorder="1" applyAlignment="1" applyProtection="1">
      <alignment horizontal="center"/>
    </xf>
    <xf numFmtId="164" fontId="35" fillId="0" borderId="0" xfId="0" applyNumberFormat="1" applyFont="1" applyAlignment="1">
      <alignment horizontal="center" vertical="center" wrapText="1"/>
    </xf>
    <xf numFmtId="164" fontId="59" fillId="31" borderId="0" xfId="47" applyFont="1" applyFill="1" applyAlignment="1">
      <alignment horizontal="center" vertical="center"/>
    </xf>
    <xf numFmtId="0" fontId="105" fillId="0" borderId="0" xfId="0" applyFont="1" applyAlignment="1">
      <alignment horizontal="center"/>
    </xf>
    <xf numFmtId="164" fontId="14" fillId="0" borderId="0" xfId="0" applyNumberFormat="1" applyFont="1" applyAlignment="1">
      <alignment horizontal="center"/>
    </xf>
    <xf numFmtId="164" fontId="28" fillId="0" borderId="0" xfId="0" applyNumberFormat="1" applyFont="1" applyAlignment="1">
      <alignment horizontal="right"/>
    </xf>
    <xf numFmtId="15" fontId="28" fillId="0" borderId="0" xfId="0" applyNumberFormat="1" applyFont="1" applyAlignment="1">
      <alignment horizontal="right"/>
    </xf>
    <xf numFmtId="0" fontId="81" fillId="0" borderId="0" xfId="0" applyFont="1" applyAlignment="1">
      <alignment horizontal="left" wrapText="1"/>
    </xf>
    <xf numFmtId="0" fontId="0" fillId="0" borderId="40" xfId="0" applyBorder="1" applyAlignment="1">
      <alignment horizontal="left" wrapText="1"/>
    </xf>
    <xf numFmtId="0" fontId="0" fillId="0" borderId="41" xfId="0" applyBorder="1" applyAlignment="1">
      <alignment horizontal="left" wrapText="1"/>
    </xf>
    <xf numFmtId="164" fontId="28" fillId="0" borderId="0" xfId="0" applyNumberFormat="1" applyFont="1" applyAlignment="1">
      <alignment horizontal="left"/>
    </xf>
    <xf numFmtId="0" fontId="0" fillId="0" borderId="126" xfId="0" applyFill="1" applyBorder="1" applyAlignment="1" applyProtection="1">
      <alignment horizontal="center" vertical="center"/>
    </xf>
    <xf numFmtId="0" fontId="0" fillId="0" borderId="127" xfId="0" applyFill="1" applyBorder="1" applyAlignment="1" applyProtection="1">
      <alignment horizontal="center" vertical="center"/>
    </xf>
    <xf numFmtId="0" fontId="0" fillId="0" borderId="128" xfId="0" applyFill="1" applyBorder="1" applyAlignment="1" applyProtection="1">
      <alignment horizontal="center" vertical="center"/>
    </xf>
    <xf numFmtId="0" fontId="14" fillId="0" borderId="0" xfId="0" applyFont="1" applyBorder="1" applyAlignment="1">
      <alignment horizontal="center"/>
    </xf>
    <xf numFmtId="172" fontId="0" fillId="0" borderId="40" xfId="0" applyNumberFormat="1" applyBorder="1" applyAlignment="1">
      <alignment horizontal="justify" vertical="center" wrapText="1"/>
    </xf>
    <xf numFmtId="172" fontId="0" fillId="0" borderId="41" xfId="0" applyNumberFormat="1" applyBorder="1" applyAlignment="1">
      <alignment horizontal="justify" vertical="center" wrapText="1"/>
    </xf>
    <xf numFmtId="11" fontId="132" fillId="0" borderId="10" xfId="0" applyNumberFormat="1" applyFont="1" applyBorder="1" applyAlignment="1" applyProtection="1">
      <alignment vertical="center" wrapText="1"/>
    </xf>
    <xf numFmtId="0" fontId="132" fillId="0" borderId="10" xfId="0" applyFont="1" applyBorder="1" applyAlignment="1" applyProtection="1">
      <alignment vertical="center" wrapText="1"/>
    </xf>
    <xf numFmtId="9" fontId="28" fillId="36" borderId="39" xfId="61" applyFont="1" applyFill="1" applyBorder="1" applyAlignment="1" applyProtection="1">
      <alignment horizontal="center" vertical="center" wrapText="1"/>
    </xf>
    <xf numFmtId="9" fontId="28" fillId="36" borderId="40" xfId="61" applyFont="1" applyFill="1" applyBorder="1" applyAlignment="1" applyProtection="1">
      <alignment horizontal="center" vertical="center" wrapText="1"/>
    </xf>
    <xf numFmtId="9" fontId="28" fillId="36" borderId="41" xfId="61" applyFont="1" applyFill="1" applyBorder="1" applyAlignment="1" applyProtection="1">
      <alignment horizontal="center" vertical="center" wrapText="1"/>
    </xf>
    <xf numFmtId="9" fontId="34" fillId="25" borderId="39" xfId="61" applyFont="1" applyFill="1" applyBorder="1" applyAlignment="1" applyProtection="1">
      <alignment vertical="center" wrapText="1"/>
      <protection locked="0"/>
    </xf>
    <xf numFmtId="9" fontId="34" fillId="25" borderId="40" xfId="61" applyFont="1" applyFill="1" applyBorder="1" applyAlignment="1" applyProtection="1">
      <alignment vertical="center" wrapText="1"/>
      <protection locked="0"/>
    </xf>
    <xf numFmtId="9" fontId="34" fillId="25" borderId="41" xfId="61" applyFont="1" applyFill="1" applyBorder="1" applyAlignment="1" applyProtection="1">
      <alignment vertical="center" wrapText="1"/>
      <protection locked="0"/>
    </xf>
    <xf numFmtId="9" fontId="137" fillId="25" borderId="39" xfId="61" applyFont="1" applyFill="1" applyBorder="1" applyAlignment="1" applyProtection="1">
      <alignment horizontal="left" vertical="center" wrapText="1"/>
      <protection locked="0"/>
    </xf>
    <xf numFmtId="9" fontId="34" fillId="25" borderId="40" xfId="61" applyFont="1" applyFill="1" applyBorder="1" applyAlignment="1" applyProtection="1">
      <alignment horizontal="left" vertical="center" wrapText="1"/>
      <protection locked="0"/>
    </xf>
    <xf numFmtId="9" fontId="34" fillId="25" borderId="41" xfId="61" applyFont="1" applyFill="1" applyBorder="1" applyAlignment="1" applyProtection="1">
      <alignment horizontal="left" vertical="center" wrapText="1"/>
      <protection locked="0"/>
    </xf>
    <xf numFmtId="0" fontId="132" fillId="0" borderId="39" xfId="0" applyFont="1" applyBorder="1" applyAlignment="1" applyProtection="1">
      <alignment vertical="center" wrapText="1"/>
    </xf>
    <xf numFmtId="0" fontId="132" fillId="0" borderId="40" xfId="0" applyFont="1" applyBorder="1" applyAlignment="1" applyProtection="1">
      <alignment vertical="center" wrapText="1"/>
    </xf>
    <xf numFmtId="0" fontId="132" fillId="0" borderId="41" xfId="0" applyFont="1" applyBorder="1" applyAlignment="1" applyProtection="1">
      <alignment vertical="center" wrapText="1"/>
    </xf>
    <xf numFmtId="9" fontId="28" fillId="0" borderId="39" xfId="61" applyFont="1" applyBorder="1" applyAlignment="1" applyProtection="1">
      <alignment horizontal="center" vertical="center" wrapText="1"/>
    </xf>
    <xf numFmtId="9" fontId="28" fillId="0" borderId="40" xfId="61" applyFont="1" applyBorder="1" applyAlignment="1" applyProtection="1">
      <alignment horizontal="center" vertical="center" wrapText="1"/>
    </xf>
    <xf numFmtId="9" fontId="28" fillId="0" borderId="41" xfId="61" applyFont="1" applyBorder="1" applyAlignment="1" applyProtection="1">
      <alignment horizontal="center" vertical="center" wrapText="1"/>
    </xf>
    <xf numFmtId="49" fontId="132" fillId="0" borderId="39" xfId="0" applyNumberFormat="1" applyFont="1" applyBorder="1" applyAlignment="1" applyProtection="1">
      <alignment vertical="center" wrapText="1"/>
    </xf>
    <xf numFmtId="49" fontId="132" fillId="0" borderId="10" xfId="0" applyNumberFormat="1" applyFont="1" applyBorder="1" applyAlignment="1" applyProtection="1">
      <alignment vertical="center" wrapText="1"/>
    </xf>
    <xf numFmtId="9" fontId="34" fillId="25" borderId="39" xfId="61" applyFont="1" applyFill="1" applyBorder="1" applyAlignment="1" applyProtection="1">
      <alignment horizontal="left" vertical="center" wrapText="1"/>
      <protection locked="0"/>
    </xf>
    <xf numFmtId="9" fontId="34" fillId="25" borderId="39" xfId="0" applyNumberFormat="1" applyFont="1" applyFill="1" applyBorder="1" applyAlignment="1" applyProtection="1">
      <alignment horizontal="justify" vertical="top" wrapText="1"/>
      <protection locked="0"/>
    </xf>
    <xf numFmtId="0" fontId="34" fillId="25" borderId="40" xfId="0" applyFont="1" applyFill="1" applyBorder="1" applyAlignment="1" applyProtection="1">
      <alignment horizontal="justify" vertical="top" wrapText="1"/>
      <protection locked="0"/>
    </xf>
    <xf numFmtId="0" fontId="34" fillId="25" borderId="41" xfId="0" applyFont="1" applyFill="1" applyBorder="1" applyAlignment="1" applyProtection="1">
      <alignment horizontal="justify" vertical="top" wrapText="1"/>
      <protection locked="0"/>
    </xf>
    <xf numFmtId="0" fontId="0" fillId="0" borderId="40" xfId="0" applyBorder="1" applyAlignment="1">
      <alignment horizontal="justify" vertical="top" wrapText="1"/>
    </xf>
    <xf numFmtId="0" fontId="0" fillId="0" borderId="41" xfId="0" applyBorder="1" applyAlignment="1">
      <alignment horizontal="justify" vertical="top" wrapText="1"/>
    </xf>
    <xf numFmtId="9" fontId="123" fillId="25" borderId="39" xfId="61" applyFont="1" applyFill="1" applyBorder="1" applyAlignment="1" applyProtection="1">
      <alignment horizontal="left" vertical="center" wrapText="1"/>
      <protection locked="0"/>
    </xf>
    <xf numFmtId="0" fontId="34" fillId="0" borderId="39" xfId="0" applyFont="1" applyBorder="1" applyAlignment="1" applyProtection="1">
      <alignment horizontal="center" vertical="center"/>
    </xf>
    <xf numFmtId="0" fontId="34" fillId="0" borderId="40" xfId="0" applyFont="1" applyBorder="1" applyAlignment="1" applyProtection="1">
      <alignment horizontal="center" vertical="center"/>
    </xf>
    <xf numFmtId="0" fontId="34" fillId="0" borderId="41" xfId="0" applyFont="1" applyBorder="1" applyAlignment="1" applyProtection="1">
      <alignment horizontal="center" vertical="center"/>
    </xf>
    <xf numFmtId="0" fontId="33" fillId="0" borderId="109" xfId="0" applyFont="1" applyBorder="1" applyAlignment="1" applyProtection="1">
      <alignment horizontal="center"/>
    </xf>
    <xf numFmtId="9" fontId="37" fillId="37" borderId="39" xfId="61" applyFont="1" applyFill="1" applyBorder="1" applyAlignment="1" applyProtection="1">
      <alignment horizontal="center" vertical="center" wrapText="1"/>
    </xf>
    <xf numFmtId="9" fontId="37" fillId="37" borderId="41" xfId="61" applyFont="1" applyFill="1" applyBorder="1" applyAlignment="1" applyProtection="1">
      <alignment horizontal="center" vertical="center" wrapText="1"/>
    </xf>
    <xf numFmtId="0" fontId="34" fillId="0" borderId="10" xfId="0" applyFont="1" applyBorder="1" applyAlignment="1" applyProtection="1">
      <alignment horizontal="center" vertical="center" wrapText="1"/>
    </xf>
    <xf numFmtId="9" fontId="34" fillId="25" borderId="39" xfId="0" applyNumberFormat="1" applyFont="1" applyFill="1" applyBorder="1" applyAlignment="1" applyProtection="1">
      <alignment horizontal="left" vertical="top" wrapText="1"/>
      <protection locked="0"/>
    </xf>
    <xf numFmtId="0" fontId="0" fillId="0" borderId="40" xfId="0" applyBorder="1" applyAlignment="1">
      <alignment horizontal="left" vertical="top" wrapText="1"/>
    </xf>
    <xf numFmtId="0" fontId="0" fillId="0" borderId="41" xfId="0" applyBorder="1" applyAlignment="1">
      <alignment horizontal="left" vertical="top" wrapText="1"/>
    </xf>
    <xf numFmtId="9" fontId="37" fillId="34" borderId="39" xfId="61" applyFont="1" applyFill="1" applyBorder="1" applyAlignment="1" applyProtection="1">
      <alignment horizontal="center" vertical="center" wrapText="1"/>
    </xf>
    <xf numFmtId="9" fontId="37" fillId="34" borderId="41" xfId="61" applyFont="1" applyFill="1" applyBorder="1" applyAlignment="1" applyProtection="1">
      <alignment horizontal="center" vertical="center" wrapText="1"/>
    </xf>
    <xf numFmtId="164" fontId="59" fillId="31" borderId="0" xfId="47" applyFont="1" applyFill="1" applyAlignment="1" applyProtection="1">
      <alignment horizontal="center" vertical="center"/>
    </xf>
    <xf numFmtId="164" fontId="14" fillId="0" borderId="0" xfId="0" applyNumberFormat="1" applyFont="1" applyAlignment="1" applyProtection="1">
      <alignment horizontal="justify" wrapText="1"/>
    </xf>
    <xf numFmtId="0" fontId="134" fillId="0" borderId="114" xfId="0" applyFont="1" applyBorder="1" applyAlignment="1" applyProtection="1">
      <alignment horizontal="left" vertical="top" wrapText="1"/>
    </xf>
    <xf numFmtId="164" fontId="105" fillId="0" borderId="0" xfId="0" applyNumberFormat="1" applyFont="1" applyAlignment="1" applyProtection="1">
      <alignment horizontal="center"/>
    </xf>
    <xf numFmtId="164" fontId="33" fillId="0" borderId="0" xfId="0" applyNumberFormat="1" applyFont="1" applyAlignment="1" applyProtection="1">
      <alignment horizontal="center"/>
    </xf>
    <xf numFmtId="164" fontId="15" fillId="30" borderId="0" xfId="57" applyFont="1" applyFill="1" applyBorder="1" applyAlignment="1" applyProtection="1">
      <alignment horizontal="center"/>
    </xf>
    <xf numFmtId="11" fontId="134" fillId="0" borderId="114" xfId="0" applyNumberFormat="1" applyFont="1" applyBorder="1" applyAlignment="1" applyProtection="1">
      <alignment horizontal="justify" vertical="top" wrapText="1"/>
    </xf>
    <xf numFmtId="0" fontId="134" fillId="0" borderId="114" xfId="0" applyFont="1" applyBorder="1" applyAlignment="1" applyProtection="1">
      <alignment horizontal="justify" vertical="top"/>
    </xf>
    <xf numFmtId="0" fontId="2" fillId="25" borderId="139" xfId="0" applyFont="1" applyFill="1" applyBorder="1" applyAlignment="1" applyProtection="1">
      <alignment horizontal="center" vertical="top" wrapText="1"/>
      <protection locked="0"/>
    </xf>
    <xf numFmtId="0" fontId="2" fillId="25" borderId="140" xfId="0" applyFont="1" applyFill="1" applyBorder="1" applyAlignment="1" applyProtection="1">
      <alignment horizontal="center" vertical="top" wrapText="1"/>
      <protection locked="0"/>
    </xf>
    <xf numFmtId="0" fontId="2" fillId="25" borderId="141" xfId="0" applyFont="1" applyFill="1" applyBorder="1" applyAlignment="1" applyProtection="1">
      <alignment horizontal="center" vertical="top" wrapText="1"/>
      <protection locked="0"/>
    </xf>
    <xf numFmtId="0" fontId="2" fillId="25" borderId="142" xfId="0" applyFont="1" applyFill="1" applyBorder="1" applyAlignment="1" applyProtection="1">
      <alignment horizontal="center" vertical="top" wrapText="1"/>
      <protection locked="0"/>
    </xf>
    <xf numFmtId="0" fontId="2" fillId="25" borderId="143" xfId="0" applyFont="1" applyFill="1" applyBorder="1" applyAlignment="1" applyProtection="1">
      <alignment horizontal="center" vertical="top" wrapText="1"/>
      <protection locked="0"/>
    </xf>
    <xf numFmtId="0" fontId="2" fillId="25" borderId="144" xfId="0" applyFont="1" applyFill="1" applyBorder="1" applyAlignment="1" applyProtection="1">
      <alignment horizontal="center" vertical="top" wrapText="1"/>
      <protection locked="0"/>
    </xf>
    <xf numFmtId="9" fontId="2" fillId="0" borderId="145" xfId="61" applyNumberFormat="1" applyFont="1" applyFill="1" applyBorder="1" applyAlignment="1" applyProtection="1">
      <alignment horizontal="left" vertical="center" wrapText="1"/>
    </xf>
    <xf numFmtId="0" fontId="2" fillId="0" borderId="146" xfId="61" applyNumberFormat="1" applyFont="1" applyFill="1" applyBorder="1" applyAlignment="1" applyProtection="1">
      <alignment horizontal="left" vertical="center" wrapText="1"/>
    </xf>
    <xf numFmtId="0" fontId="2" fillId="0" borderId="147" xfId="61" applyNumberFormat="1" applyFont="1" applyFill="1" applyBorder="1" applyAlignment="1" applyProtection="1">
      <alignment horizontal="left" vertical="center" wrapText="1"/>
    </xf>
    <xf numFmtId="0" fontId="76" fillId="0" borderId="160" xfId="0" applyNumberFormat="1" applyFont="1" applyFill="1" applyBorder="1" applyAlignment="1" applyProtection="1">
      <alignment horizontal="left" vertical="top" wrapText="1"/>
    </xf>
    <xf numFmtId="0" fontId="76" fillId="0" borderId="166" xfId="0" applyNumberFormat="1" applyFont="1" applyFill="1" applyBorder="1" applyAlignment="1" applyProtection="1">
      <alignment horizontal="left" vertical="top" wrapText="1"/>
    </xf>
    <xf numFmtId="0" fontId="74" fillId="0" borderId="0" xfId="0" applyFont="1" applyFill="1" applyBorder="1" applyAlignment="1" applyProtection="1">
      <alignment horizontal="center"/>
    </xf>
    <xf numFmtId="0" fontId="74" fillId="0" borderId="167" xfId="0" applyFont="1" applyFill="1" applyBorder="1" applyAlignment="1" applyProtection="1">
      <alignment horizontal="center"/>
    </xf>
    <xf numFmtId="0" fontId="2" fillId="0" borderId="145" xfId="61" applyNumberFormat="1" applyFont="1" applyFill="1" applyBorder="1" applyAlignment="1" applyProtection="1">
      <alignment horizontal="left" vertical="center" wrapText="1"/>
    </xf>
    <xf numFmtId="0" fontId="2" fillId="25" borderId="168" xfId="0" applyFont="1" applyFill="1" applyBorder="1" applyAlignment="1" applyProtection="1">
      <alignment horizontal="center" vertical="top" wrapText="1"/>
      <protection locked="0"/>
    </xf>
    <xf numFmtId="0" fontId="2" fillId="25" borderId="169" xfId="0" applyFont="1" applyFill="1" applyBorder="1" applyAlignment="1" applyProtection="1">
      <alignment horizontal="center" vertical="top" wrapText="1"/>
      <protection locked="0"/>
    </xf>
    <xf numFmtId="0" fontId="2" fillId="25" borderId="170" xfId="0" applyFont="1" applyFill="1" applyBorder="1" applyAlignment="1" applyProtection="1">
      <alignment horizontal="center" vertical="top" wrapText="1"/>
      <protection locked="0"/>
    </xf>
    <xf numFmtId="0" fontId="76" fillId="0" borderId="148" xfId="0" applyNumberFormat="1" applyFont="1" applyFill="1" applyBorder="1" applyAlignment="1" applyProtection="1">
      <alignment horizontal="left" vertical="center" wrapText="1"/>
    </xf>
    <xf numFmtId="0" fontId="76" fillId="0" borderId="149" xfId="0" applyNumberFormat="1" applyFont="1" applyFill="1" applyBorder="1" applyAlignment="1" applyProtection="1">
      <alignment horizontal="left" vertical="center" wrapText="1"/>
    </xf>
    <xf numFmtId="0" fontId="76" fillId="0" borderId="150" xfId="0" applyNumberFormat="1" applyFont="1" applyFill="1" applyBorder="1" applyAlignment="1" applyProtection="1">
      <alignment horizontal="left" vertical="center" wrapText="1"/>
    </xf>
    <xf numFmtId="0" fontId="58" fillId="25" borderId="151" xfId="0" applyFont="1" applyFill="1" applyBorder="1" applyAlignment="1" applyProtection="1">
      <alignment horizontal="center" vertical="center"/>
    </xf>
    <xf numFmtId="0" fontId="58" fillId="25" borderId="152" xfId="0" applyFont="1" applyFill="1" applyBorder="1" applyAlignment="1" applyProtection="1">
      <alignment horizontal="center" vertical="center"/>
    </xf>
    <xf numFmtId="0" fontId="58" fillId="25" borderId="153" xfId="0" applyFont="1" applyFill="1" applyBorder="1" applyAlignment="1" applyProtection="1">
      <alignment horizontal="center" vertical="center"/>
    </xf>
    <xf numFmtId="0" fontId="2" fillId="22" borderId="154" xfId="0" applyFont="1" applyFill="1" applyBorder="1" applyAlignment="1" applyProtection="1">
      <alignment horizontal="center" vertical="top" wrapText="1"/>
      <protection locked="0"/>
    </xf>
    <xf numFmtId="0" fontId="2" fillId="22" borderId="155" xfId="0" applyFont="1" applyFill="1" applyBorder="1" applyAlignment="1" applyProtection="1">
      <alignment horizontal="center" vertical="top" wrapText="1"/>
      <protection locked="0"/>
    </xf>
    <xf numFmtId="0" fontId="2" fillId="22" borderId="156" xfId="0" applyFont="1" applyFill="1" applyBorder="1" applyAlignment="1" applyProtection="1">
      <alignment horizontal="center" vertical="top" wrapText="1"/>
      <protection locked="0"/>
    </xf>
    <xf numFmtId="0" fontId="75" fillId="19" borderId="12" xfId="0" applyFont="1" applyFill="1" applyBorder="1" applyAlignment="1" applyProtection="1">
      <alignment horizontal="center" vertical="center"/>
    </xf>
    <xf numFmtId="0" fontId="2" fillId="22" borderId="157" xfId="0" applyFont="1" applyFill="1" applyBorder="1" applyAlignment="1" applyProtection="1">
      <alignment horizontal="center" vertical="top" wrapText="1"/>
      <protection locked="0"/>
    </xf>
    <xf numFmtId="0" fontId="2" fillId="22" borderId="158" xfId="0" applyFont="1" applyFill="1" applyBorder="1" applyAlignment="1" applyProtection="1">
      <alignment horizontal="center" vertical="top" wrapText="1"/>
      <protection locked="0"/>
    </xf>
    <xf numFmtId="0" fontId="2" fillId="22" borderId="159" xfId="0" applyFont="1" applyFill="1" applyBorder="1" applyAlignment="1" applyProtection="1">
      <alignment horizontal="center" vertical="top" wrapText="1"/>
      <protection locked="0"/>
    </xf>
    <xf numFmtId="0" fontId="76" fillId="0" borderId="161" xfId="0" applyNumberFormat="1" applyFont="1" applyFill="1" applyBorder="1" applyAlignment="1" applyProtection="1">
      <alignment horizontal="left" vertical="top" wrapText="1"/>
    </xf>
    <xf numFmtId="0" fontId="76" fillId="0" borderId="162" xfId="0" applyNumberFormat="1" applyFont="1" applyFill="1" applyBorder="1" applyAlignment="1" applyProtection="1">
      <alignment horizontal="left" vertical="top" wrapText="1"/>
    </xf>
    <xf numFmtId="0" fontId="76" fillId="0" borderId="163" xfId="0" applyNumberFormat="1" applyFont="1" applyFill="1" applyBorder="1" applyAlignment="1" applyProtection="1">
      <alignment horizontal="left" vertical="top" wrapText="1"/>
    </xf>
    <xf numFmtId="0" fontId="76" fillId="0" borderId="164" xfId="0" applyNumberFormat="1" applyFont="1" applyFill="1" applyBorder="1" applyAlignment="1" applyProtection="1">
      <alignment horizontal="left" vertical="top" wrapText="1"/>
    </xf>
    <xf numFmtId="0" fontId="76" fillId="0" borderId="165" xfId="0" applyNumberFormat="1" applyFont="1" applyFill="1" applyBorder="1" applyAlignment="1" applyProtection="1">
      <alignment horizontal="left" vertical="top" wrapText="1"/>
    </xf>
    <xf numFmtId="0" fontId="76" fillId="0" borderId="175" xfId="0" applyNumberFormat="1" applyFont="1" applyFill="1" applyBorder="1" applyAlignment="1" applyProtection="1">
      <alignment horizontal="left" vertical="top" wrapText="1"/>
    </xf>
    <xf numFmtId="0" fontId="76" fillId="0" borderId="176" xfId="0" applyNumberFormat="1" applyFont="1" applyFill="1" applyBorder="1" applyAlignment="1" applyProtection="1">
      <alignment horizontal="left" vertical="top" wrapText="1"/>
    </xf>
    <xf numFmtId="49" fontId="2" fillId="23" borderId="171" xfId="0" applyNumberFormat="1" applyFont="1" applyFill="1" applyBorder="1" applyAlignment="1" applyProtection="1">
      <alignment horizontal="center" vertical="center"/>
      <protection locked="0"/>
    </xf>
    <xf numFmtId="49" fontId="2" fillId="23" borderId="146" xfId="0" applyNumberFormat="1" applyFont="1" applyFill="1" applyBorder="1" applyAlignment="1" applyProtection="1">
      <alignment horizontal="center" vertical="center"/>
      <protection locked="0"/>
    </xf>
    <xf numFmtId="49" fontId="2" fillId="23" borderId="172" xfId="0" applyNumberFormat="1" applyFont="1" applyFill="1" applyBorder="1" applyAlignment="1" applyProtection="1">
      <alignment horizontal="center" vertical="center"/>
      <protection locked="0"/>
    </xf>
    <xf numFmtId="49" fontId="2" fillId="23" borderId="181" xfId="0" applyNumberFormat="1" applyFont="1" applyFill="1" applyBorder="1" applyAlignment="1" applyProtection="1">
      <alignment horizontal="center" vertical="center"/>
      <protection locked="0"/>
    </xf>
    <xf numFmtId="49" fontId="2" fillId="23" borderId="182" xfId="0" applyNumberFormat="1" applyFont="1" applyFill="1" applyBorder="1" applyAlignment="1" applyProtection="1">
      <alignment horizontal="center" vertical="center"/>
      <protection locked="0"/>
    </xf>
    <xf numFmtId="49" fontId="2" fillId="23" borderId="183" xfId="0" applyNumberFormat="1" applyFont="1" applyFill="1" applyBorder="1" applyAlignment="1" applyProtection="1">
      <alignment horizontal="center" vertical="center"/>
      <protection locked="0"/>
    </xf>
    <xf numFmtId="49" fontId="2" fillId="23" borderId="173" xfId="0" applyNumberFormat="1" applyFont="1" applyFill="1" applyBorder="1" applyAlignment="1" applyProtection="1">
      <alignment horizontal="center" vertical="center"/>
      <protection locked="0"/>
    </xf>
    <xf numFmtId="49" fontId="2" fillId="23" borderId="14" xfId="0" applyNumberFormat="1" applyFont="1" applyFill="1" applyBorder="1" applyAlignment="1" applyProtection="1">
      <alignment horizontal="center" vertical="center"/>
      <protection locked="0"/>
    </xf>
    <xf numFmtId="49" fontId="2" fillId="23" borderId="174" xfId="0" applyNumberFormat="1" applyFont="1" applyFill="1" applyBorder="1" applyAlignment="1" applyProtection="1">
      <alignment horizontal="center" vertical="center"/>
      <protection locked="0"/>
    </xf>
    <xf numFmtId="0" fontId="58" fillId="23" borderId="177" xfId="0" applyFont="1" applyFill="1" applyBorder="1" applyAlignment="1" applyProtection="1">
      <alignment horizontal="center" vertical="center"/>
    </xf>
    <xf numFmtId="0" fontId="58" fillId="23" borderId="178" xfId="0" applyFont="1" applyFill="1" applyBorder="1" applyAlignment="1" applyProtection="1">
      <alignment horizontal="center" vertical="center"/>
    </xf>
    <xf numFmtId="0" fontId="58" fillId="23" borderId="179" xfId="0" applyFont="1" applyFill="1" applyBorder="1" applyAlignment="1" applyProtection="1">
      <alignment horizontal="center" vertical="center"/>
    </xf>
    <xf numFmtId="0" fontId="105" fillId="0" borderId="0" xfId="0" applyFont="1" applyBorder="1" applyAlignment="1" applyProtection="1">
      <alignment horizontal="center"/>
    </xf>
    <xf numFmtId="0" fontId="74" fillId="0" borderId="180" xfId="0" applyFont="1" applyFill="1" applyBorder="1" applyAlignment="1" applyProtection="1">
      <alignment horizontal="center"/>
    </xf>
    <xf numFmtId="0" fontId="2" fillId="22" borderId="184" xfId="0" applyFont="1" applyFill="1" applyBorder="1" applyAlignment="1" applyProtection="1">
      <alignment horizontal="center" vertical="top" wrapText="1"/>
      <protection locked="0"/>
    </xf>
    <xf numFmtId="0" fontId="2" fillId="22" borderId="185" xfId="0" applyFont="1" applyFill="1" applyBorder="1" applyAlignment="1" applyProtection="1">
      <alignment horizontal="center" vertical="top" wrapText="1"/>
      <protection locked="0"/>
    </xf>
    <xf numFmtId="0" fontId="2" fillId="22" borderId="186" xfId="0" applyFont="1" applyFill="1" applyBorder="1" applyAlignment="1" applyProtection="1">
      <alignment horizontal="center" vertical="top" wrapText="1"/>
      <protection locked="0"/>
    </xf>
    <xf numFmtId="0" fontId="118" fillId="22" borderId="187" xfId="0" applyFont="1" applyFill="1" applyBorder="1" applyAlignment="1" applyProtection="1">
      <alignment horizontal="center" vertical="center"/>
    </xf>
    <xf numFmtId="0" fontId="118" fillId="22" borderId="188" xfId="0" applyFont="1" applyFill="1" applyBorder="1" applyAlignment="1" applyProtection="1">
      <alignment horizontal="center" vertical="center"/>
    </xf>
    <xf numFmtId="0" fontId="0" fillId="0" borderId="188" xfId="0" applyBorder="1" applyAlignment="1">
      <alignment horizontal="center" vertical="center"/>
    </xf>
    <xf numFmtId="0" fontId="118" fillId="22" borderId="189" xfId="0" applyFont="1" applyFill="1" applyBorder="1" applyAlignment="1" applyProtection="1">
      <alignment horizontal="center" vertical="center"/>
    </xf>
    <xf numFmtId="0" fontId="118" fillId="22" borderId="190" xfId="0" applyFont="1" applyFill="1" applyBorder="1" applyAlignment="1" applyProtection="1">
      <alignment horizontal="center" vertical="center"/>
    </xf>
    <xf numFmtId="0" fontId="118" fillId="22" borderId="191" xfId="0" applyFont="1" applyFill="1" applyBorder="1" applyAlignment="1" applyProtection="1">
      <alignment horizontal="center" vertical="center"/>
    </xf>
    <xf numFmtId="0" fontId="21" fillId="0" borderId="192" xfId="0" applyFont="1" applyBorder="1" applyAlignment="1" applyProtection="1">
      <alignment horizontal="left"/>
      <protection locked="0"/>
    </xf>
    <xf numFmtId="0" fontId="21" fillId="0" borderId="193" xfId="0" applyFont="1" applyBorder="1" applyAlignment="1" applyProtection="1">
      <alignment horizontal="left"/>
      <protection locked="0"/>
    </xf>
    <xf numFmtId="0" fontId="21" fillId="0" borderId="192" xfId="0" applyFont="1" applyFill="1" applyBorder="1" applyAlignment="1" applyProtection="1">
      <alignment horizontal="left"/>
      <protection locked="0"/>
    </xf>
    <xf numFmtId="0" fontId="21" fillId="0" borderId="193" xfId="0" applyFont="1" applyFill="1" applyBorder="1" applyAlignment="1" applyProtection="1">
      <alignment horizontal="left"/>
      <protection locked="0"/>
    </xf>
    <xf numFmtId="0" fontId="21" fillId="0" borderId="33" xfId="0" applyFont="1" applyBorder="1" applyAlignment="1" applyProtection="1">
      <alignment horizontal="left"/>
      <protection locked="0"/>
    </xf>
    <xf numFmtId="0" fontId="21" fillId="0" borderId="194" xfId="0" applyFont="1" applyBorder="1" applyAlignment="1" applyProtection="1">
      <alignment horizontal="left"/>
      <protection locked="0"/>
    </xf>
    <xf numFmtId="164" fontId="15" fillId="30" borderId="0" xfId="58" applyFont="1" applyFill="1" applyBorder="1" applyAlignment="1" applyProtection="1">
      <alignment horizontal="center"/>
      <protection locked="0"/>
    </xf>
    <xf numFmtId="0" fontId="21" fillId="0" borderId="33" xfId="0" applyFont="1" applyFill="1" applyBorder="1" applyAlignment="1" applyProtection="1">
      <alignment horizontal="left"/>
      <protection locked="0"/>
    </xf>
    <xf numFmtId="0" fontId="21" fillId="0" borderId="194" xfId="0" applyFont="1" applyFill="1" applyBorder="1" applyAlignment="1" applyProtection="1">
      <alignment horizontal="left"/>
      <protection locked="0"/>
    </xf>
    <xf numFmtId="0" fontId="73" fillId="21" borderId="204" xfId="52" applyNumberFormat="1" applyFont="1" applyFill="1" applyBorder="1" applyAlignment="1">
      <alignment horizontal="center" vertical="center" wrapText="1"/>
    </xf>
    <xf numFmtId="0" fontId="73" fillId="21" borderId="13" xfId="52" applyNumberFormat="1" applyFont="1" applyFill="1" applyBorder="1" applyAlignment="1">
      <alignment horizontal="center" vertical="center" wrapText="1"/>
    </xf>
    <xf numFmtId="0" fontId="73" fillId="21" borderId="205" xfId="52" applyNumberFormat="1" applyFont="1" applyFill="1" applyBorder="1" applyAlignment="1">
      <alignment horizontal="center" vertical="center" wrapText="1"/>
    </xf>
    <xf numFmtId="0" fontId="73" fillId="21" borderId="206" xfId="52" applyNumberFormat="1" applyFont="1" applyFill="1" applyBorder="1" applyAlignment="1">
      <alignment horizontal="center" vertical="center" wrapText="1"/>
    </xf>
    <xf numFmtId="0" fontId="73" fillId="21" borderId="207" xfId="52" applyNumberFormat="1" applyFont="1" applyFill="1" applyBorder="1" applyAlignment="1">
      <alignment horizontal="center" vertical="center" wrapText="1"/>
    </xf>
    <xf numFmtId="0" fontId="0" fillId="25" borderId="113" xfId="0" applyFill="1" applyBorder="1" applyAlignment="1" applyProtection="1">
      <alignment horizontal="center"/>
      <protection locked="0"/>
    </xf>
    <xf numFmtId="0" fontId="0" fillId="25" borderId="114" xfId="0" applyFill="1" applyBorder="1" applyAlignment="1" applyProtection="1">
      <alignment horizontal="center"/>
      <protection locked="0"/>
    </xf>
    <xf numFmtId="0" fontId="0" fillId="25" borderId="111" xfId="0" applyFill="1" applyBorder="1" applyAlignment="1" applyProtection="1">
      <alignment horizontal="center"/>
      <protection locked="0"/>
    </xf>
    <xf numFmtId="0" fontId="0" fillId="25" borderId="112" xfId="0" applyFill="1" applyBorder="1" applyAlignment="1" applyProtection="1">
      <alignment horizontal="center"/>
      <protection locked="0"/>
    </xf>
    <xf numFmtId="0" fontId="0" fillId="25" borderId="109" xfId="0" applyFill="1" applyBorder="1" applyAlignment="1" applyProtection="1">
      <alignment horizontal="center"/>
      <protection locked="0"/>
    </xf>
    <xf numFmtId="0" fontId="0" fillId="25" borderId="110" xfId="0" applyFill="1" applyBorder="1" applyAlignment="1" applyProtection="1">
      <alignment horizontal="center"/>
      <protection locked="0"/>
    </xf>
    <xf numFmtId="0" fontId="73" fillId="21" borderId="203" xfId="52" applyNumberFormat="1" applyFont="1" applyFill="1" applyBorder="1" applyAlignment="1">
      <alignment horizontal="center" vertical="center" wrapText="1"/>
    </xf>
    <xf numFmtId="0" fontId="93" fillId="21" borderId="200" xfId="0" applyFont="1" applyFill="1" applyBorder="1" applyAlignment="1">
      <alignment horizontal="center" vertical="center" textRotation="90"/>
    </xf>
    <xf numFmtId="0" fontId="0" fillId="21" borderId="83" xfId="0" applyFill="1" applyBorder="1" applyAlignment="1">
      <alignment horizontal="center" vertical="center" textRotation="90"/>
    </xf>
    <xf numFmtId="0" fontId="0" fillId="21" borderId="201" xfId="0" applyFill="1" applyBorder="1" applyAlignment="1">
      <alignment horizontal="center" vertical="center" textRotation="90"/>
    </xf>
    <xf numFmtId="0" fontId="21" fillId="0" borderId="195" xfId="0" applyFont="1" applyBorder="1" applyAlignment="1" applyProtection="1">
      <alignment horizontal="left"/>
      <protection locked="0"/>
    </xf>
    <xf numFmtId="0" fontId="21" fillId="0" borderId="196" xfId="0" applyFont="1" applyBorder="1" applyAlignment="1" applyProtection="1">
      <alignment horizontal="left"/>
      <protection locked="0"/>
    </xf>
    <xf numFmtId="0" fontId="21" fillId="0" borderId="197" xfId="0" applyFont="1" applyFill="1" applyBorder="1" applyAlignment="1" applyProtection="1">
      <alignment horizontal="left"/>
      <protection locked="0"/>
    </xf>
    <xf numFmtId="0" fontId="21" fillId="0" borderId="146" xfId="0" applyFont="1" applyFill="1" applyBorder="1" applyAlignment="1" applyProtection="1">
      <alignment horizontal="left"/>
      <protection locked="0"/>
    </xf>
    <xf numFmtId="0" fontId="21" fillId="0" borderId="198" xfId="0" applyFont="1" applyFill="1" applyBorder="1" applyAlignment="1" applyProtection="1">
      <alignment horizontal="left"/>
      <protection locked="0"/>
    </xf>
    <xf numFmtId="0" fontId="21" fillId="0" borderId="146" xfId="0" applyFont="1" applyFill="1" applyBorder="1" applyAlignment="1" applyProtection="1">
      <alignment horizontal="left" vertical="center" wrapText="1"/>
      <protection locked="0"/>
    </xf>
    <xf numFmtId="0" fontId="21" fillId="0" borderId="198" xfId="0" applyFont="1" applyFill="1" applyBorder="1" applyAlignment="1" applyProtection="1">
      <alignment horizontal="left" vertical="center" wrapText="1"/>
      <protection locked="0"/>
    </xf>
    <xf numFmtId="0" fontId="21" fillId="0" borderId="202" xfId="0" applyFont="1" applyFill="1" applyBorder="1" applyAlignment="1" applyProtection="1">
      <alignment horizontal="left"/>
      <protection locked="0"/>
    </xf>
    <xf numFmtId="0" fontId="21" fillId="0" borderId="196"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219" xfId="0" applyFont="1" applyFill="1" applyBorder="1" applyAlignment="1" applyProtection="1">
      <alignment horizontal="left"/>
      <protection locked="0"/>
    </xf>
    <xf numFmtId="0" fontId="21" fillId="0" borderId="220" xfId="0" applyFont="1" applyFill="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19" xfId="0" applyFont="1" applyFill="1" applyBorder="1" applyAlignment="1" applyProtection="1">
      <alignment horizontal="left" vertical="center" wrapText="1"/>
      <protection locked="0"/>
    </xf>
    <xf numFmtId="0" fontId="21" fillId="0" borderId="220" xfId="0" applyFont="1" applyFill="1" applyBorder="1" applyAlignment="1" applyProtection="1">
      <alignment horizontal="left" vertical="center" wrapText="1"/>
      <protection locked="0"/>
    </xf>
    <xf numFmtId="0" fontId="33" fillId="0" borderId="0" xfId="0" applyFont="1" applyAlignment="1">
      <alignment horizontal="center"/>
    </xf>
    <xf numFmtId="0" fontId="21" fillId="0" borderId="202" xfId="0" applyFont="1" applyBorder="1" applyAlignment="1" applyProtection="1">
      <alignment horizontal="left"/>
      <protection locked="0"/>
    </xf>
    <xf numFmtId="0" fontId="21" fillId="0" borderId="195" xfId="0" applyFont="1" applyFill="1" applyBorder="1" applyAlignment="1" applyProtection="1">
      <alignment horizontal="left"/>
      <protection locked="0"/>
    </xf>
    <xf numFmtId="0" fontId="21" fillId="0" borderId="199" xfId="0" applyFont="1" applyBorder="1" applyAlignment="1" applyProtection="1">
      <alignment horizontal="left"/>
      <protection locked="0"/>
    </xf>
    <xf numFmtId="0" fontId="21" fillId="0" borderId="214" xfId="0" applyFont="1" applyFill="1" applyBorder="1" applyAlignment="1" applyProtection="1">
      <alignment horizontal="left" vertical="top" wrapText="1"/>
      <protection locked="0"/>
    </xf>
    <xf numFmtId="0" fontId="21" fillId="0" borderId="215" xfId="0" applyFont="1" applyFill="1" applyBorder="1" applyAlignment="1" applyProtection="1">
      <alignment horizontal="left" vertical="top" wrapText="1"/>
      <protection locked="0"/>
    </xf>
    <xf numFmtId="0" fontId="21" fillId="0" borderId="216" xfId="0" applyFont="1" applyFill="1" applyBorder="1" applyAlignment="1" applyProtection="1">
      <alignment horizontal="left" vertical="top" wrapText="1"/>
      <protection locked="0"/>
    </xf>
    <xf numFmtId="0" fontId="21" fillId="0" borderId="211" xfId="0" applyFont="1" applyFill="1" applyBorder="1" applyAlignment="1" applyProtection="1">
      <alignment horizontal="left" vertical="top" wrapText="1"/>
      <protection locked="0"/>
    </xf>
    <xf numFmtId="0" fontId="21" fillId="0" borderId="182" xfId="0" applyFont="1" applyFill="1" applyBorder="1" applyAlignment="1" applyProtection="1">
      <alignment horizontal="left" vertical="top" wrapText="1"/>
      <protection locked="0"/>
    </xf>
    <xf numFmtId="0" fontId="21" fillId="0" borderId="217" xfId="0" applyFont="1" applyFill="1" applyBorder="1" applyAlignment="1" applyProtection="1">
      <alignment horizontal="left" vertical="top" wrapText="1"/>
      <protection locked="0"/>
    </xf>
    <xf numFmtId="0" fontId="21" fillId="0" borderId="208" xfId="0" applyFont="1" applyFill="1" applyBorder="1" applyAlignment="1" applyProtection="1">
      <alignment horizontal="left" vertical="top" wrapText="1"/>
      <protection locked="0"/>
    </xf>
    <xf numFmtId="0" fontId="21" fillId="0" borderId="209" xfId="0" applyFont="1" applyFill="1" applyBorder="1" applyAlignment="1" applyProtection="1">
      <alignment horizontal="left" vertical="top" wrapText="1"/>
      <protection locked="0"/>
    </xf>
    <xf numFmtId="0" fontId="21" fillId="0" borderId="210" xfId="0" applyFont="1" applyFill="1" applyBorder="1" applyAlignment="1" applyProtection="1">
      <alignment horizontal="left" vertical="top" wrapText="1"/>
      <protection locked="0"/>
    </xf>
    <xf numFmtId="0" fontId="21" fillId="0" borderId="212" xfId="0" applyFont="1" applyFill="1" applyBorder="1" applyAlignment="1" applyProtection="1">
      <alignment horizontal="left" vertical="top" wrapText="1"/>
      <protection locked="0"/>
    </xf>
    <xf numFmtId="0" fontId="21" fillId="0" borderId="199"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164" fontId="17" fillId="31" borderId="0" xfId="38" applyFont="1" applyFill="1" applyAlignment="1">
      <alignment horizontal="center" vertical="center"/>
    </xf>
    <xf numFmtId="173" fontId="64" fillId="39" borderId="10" xfId="0" applyNumberFormat="1" applyFont="1" applyFill="1" applyBorder="1" applyAlignment="1" applyProtection="1">
      <alignment horizontal="right" vertical="center"/>
      <protection locked="0"/>
    </xf>
    <xf numFmtId="173" fontId="64" fillId="40" borderId="10" xfId="0" applyNumberFormat="1" applyFont="1" applyFill="1" applyBorder="1" applyAlignment="1" applyProtection="1">
      <alignment horizontal="right" vertical="center"/>
      <protection locked="0"/>
    </xf>
    <xf numFmtId="3" fontId="64" fillId="40" borderId="10" xfId="0" applyNumberFormat="1" applyFont="1" applyFill="1" applyBorder="1" applyAlignment="1" applyProtection="1">
      <alignment horizontal="right" vertical="center"/>
      <protection locked="0"/>
    </xf>
    <xf numFmtId="3" fontId="64" fillId="41" borderId="10" xfId="0" applyNumberFormat="1" applyFont="1" applyFill="1" applyBorder="1" applyAlignment="1" applyProtection="1">
      <alignment horizontal="right" vertical="center"/>
      <protection locked="0"/>
    </xf>
  </cellXfs>
  <cellStyles count="6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62" builtinId="3"/>
    <cellStyle name="Euro" xfId="28"/>
    <cellStyle name="Explanatory Text" xfId="29"/>
    <cellStyle name="Good" xfId="30"/>
    <cellStyle name="Heading 1" xfId="31"/>
    <cellStyle name="Heading 2" xfId="32"/>
    <cellStyle name="Heading 3" xfId="33"/>
    <cellStyle name="Heading 4" xfId="34"/>
    <cellStyle name="Input" xfId="35"/>
    <cellStyle name="Linked Cell" xfId="36"/>
    <cellStyle name="Millares 2" xfId="37"/>
    <cellStyle name="Normal" xfId="0" builtinId="0"/>
    <cellStyle name="Normal 2" xfId="38"/>
    <cellStyle name="Normal 2 2" xfId="39"/>
    <cellStyle name="Normal 2 3" xfId="40"/>
    <cellStyle name="Normal 2 4" xfId="41"/>
    <cellStyle name="Normal 2 5" xfId="42"/>
    <cellStyle name="Normal 2 6" xfId="43"/>
    <cellStyle name="Normal 2 7" xfId="44"/>
    <cellStyle name="Normal 2 8" xfId="45"/>
    <cellStyle name="Normal 2_Dashboard ver 2.2 ES" xfId="46"/>
    <cellStyle name="Normal 2_Prototipo" xfId="47"/>
    <cellStyle name="Normal 3" xfId="48"/>
    <cellStyle name="Normal 4" xfId="49"/>
    <cellStyle name="Normal 5" xfId="50"/>
    <cellStyle name="Normal 6" xfId="51"/>
    <cellStyle name="Normal_TZ_R3HIV_Phase_2_21_August_08" xfId="52"/>
    <cellStyle name="Note" xfId="53"/>
    <cellStyle name="Output" xfId="54"/>
    <cellStyle name="Percent" xfId="61" builtinId="5"/>
    <cellStyle name="Title" xfId="55"/>
    <cellStyle name="Título 3 3" xfId="56"/>
    <cellStyle name="Título 3 3_Prototipo" xfId="57"/>
    <cellStyle name="Título 3 3_PrototipoRep1" xfId="58"/>
    <cellStyle name="Título 3 7" xfId="59"/>
    <cellStyle name="Warning Text" xfId="60"/>
  </cellStyles>
  <dxfs count="48">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516"/>
        </c:manualLayout>
      </c:layout>
      <c:barChart>
        <c:barDir val="col"/>
        <c:grouping val="clustered"/>
        <c:varyColors val="0"/>
        <c:ser>
          <c:idx val="0"/>
          <c:order val="0"/>
          <c:tx>
            <c:strRef>
              <c:f>'Introducerea datelor'!$B$33</c:f>
              <c:strCache>
                <c:ptCount val="1"/>
                <c:pt idx="0">
                  <c:v>Cumulative budget (Buget Cumulativ)</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'Introducerea datelor'!$C$33:$N$33</c:f>
              <c:numCache>
                <c:formatCode>#,##0</c:formatCode>
                <c:ptCount val="12"/>
                <c:pt idx="8">
                  <c:v>4063058</c:v>
                </c:pt>
                <c:pt idx="9">
                  <c:v>4366875.76</c:v>
                </c:pt>
                <c:pt idx="10">
                  <c:v>4693928.5199999996</c:v>
                </c:pt>
                <c:pt idx="11">
                  <c:v>5281390.0399999991</c:v>
                </c:pt>
              </c:numCache>
            </c:numRef>
          </c:val>
        </c:ser>
        <c:ser>
          <c:idx val="1"/>
          <c:order val="1"/>
          <c:tx>
            <c:strRef>
              <c:f>'Introducerea datelor'!$B$34</c:f>
              <c:strCache>
                <c:ptCount val="1"/>
                <c:pt idx="0">
                  <c:v>Cumulative disbursements (Debursări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'Introducerea datelor'!$C$34:$N$34</c:f>
              <c:numCache>
                <c:formatCode>#,##0</c:formatCode>
                <c:ptCount val="12"/>
                <c:pt idx="8">
                  <c:v>4063058</c:v>
                </c:pt>
                <c:pt idx="9">
                  <c:v>4366876</c:v>
                </c:pt>
                <c:pt idx="10">
                  <c:v>5555263</c:v>
                </c:pt>
                <c:pt idx="11">
                  <c:v>6777482</c:v>
                </c:pt>
              </c:numCache>
            </c:numRef>
          </c:val>
        </c:ser>
        <c:dLbls>
          <c:showLegendKey val="0"/>
          <c:showVal val="0"/>
          <c:showCatName val="0"/>
          <c:showSerName val="0"/>
          <c:showPercent val="0"/>
          <c:showBubbleSize val="0"/>
        </c:dLbls>
        <c:gapWidth val="70"/>
        <c:axId val="80181120"/>
        <c:axId val="80187392"/>
      </c:barChart>
      <c:catAx>
        <c:axId val="8018112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fr-FR"/>
                  <a:t>Reporting Period</a:t>
                </a:r>
              </a:p>
            </c:rich>
          </c:tx>
          <c:layout>
            <c:manualLayout>
              <c:xMode val="edge"/>
              <c:yMode val="edge"/>
              <c:x val="0.48066290143051493"/>
              <c:y val="0.786956412107875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ru-RU"/>
          </a:p>
        </c:txPr>
        <c:crossAx val="80187392"/>
        <c:crosses val="autoZero"/>
        <c:auto val="1"/>
        <c:lblAlgn val="ctr"/>
        <c:lblOffset val="100"/>
        <c:tickLblSkip val="1"/>
        <c:tickMarkSkip val="1"/>
        <c:noMultiLvlLbl val="0"/>
      </c:catAx>
      <c:valAx>
        <c:axId val="8018739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ru-RU"/>
          </a:p>
        </c:txPr>
        <c:crossAx val="80181120"/>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ru-RU"/>
          </a:p>
        </c:txPr>
      </c:legendEntry>
      <c:legendEntry>
        <c:idx val="1"/>
        <c:txPr>
          <a:bodyPr/>
          <a:lstStyle/>
          <a:p>
            <a:pPr>
              <a:defRPr sz="675" b="0" i="0" u="none" strike="noStrike" baseline="0">
                <a:solidFill>
                  <a:srgbClr val="000000"/>
                </a:solidFill>
                <a:latin typeface="Arial"/>
                <a:ea typeface="Arial"/>
                <a:cs typeface="Arial"/>
              </a:defRPr>
            </a:pPr>
            <a:endParaRPr lang="ru-RU"/>
          </a:p>
        </c:txPr>
      </c:legendEntry>
      <c:layout>
        <c:manualLayout>
          <c:xMode val="edge"/>
          <c:yMode val="edge"/>
          <c:x val="0.13089021966293213"/>
          <c:y val="0.88209795070694319"/>
          <c:w val="0.84555081902254148"/>
          <c:h val="0.10480371691567641"/>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ru-RU"/>
    </a:p>
  </c:txPr>
  <c:printSettings>
    <c:headerFooter alignWithMargins="0"/>
    <c:pageMargins b="1" l="0.75000000000000211" r="0.7500000000000021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71"/>
          <c:y val="7.5694015811474585E-2"/>
          <c:w val="0.74366824572258583"/>
          <c:h val="0.58032078788796826"/>
        </c:manualLayout>
      </c:layout>
      <c:barChart>
        <c:barDir val="col"/>
        <c:grouping val="stacked"/>
        <c:varyColors val="0"/>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Disbursed by Global Fund (Debursat de către Fondul Global)</c:v>
                </c:pt>
                <c:pt idx="1">
                  <c:v>PR expenditure and disbursement (Cheltuielile și debursările RP )</c:v>
                </c:pt>
                <c:pt idx="2">
                  <c:v>Disbursed to SRs (Debursări către SR)</c:v>
                </c:pt>
                <c:pt idx="3">
                  <c:v>SR expenditures (Cheltuielile SR)</c:v>
                </c:pt>
              </c:strCache>
            </c:strRef>
          </c:cat>
          <c:val>
            <c:numRef>
              <c:f>'Introducerea datelor'!$C$52:$C$55</c:f>
              <c:numCache>
                <c:formatCode>#,##0</c:formatCode>
                <c:ptCount val="4"/>
                <c:pt idx="0">
                  <c:v>5555262.9000000004</c:v>
                </c:pt>
                <c:pt idx="1">
                  <c:v>4577976.25</c:v>
                </c:pt>
                <c:pt idx="2">
                  <c:v>2357295.52</c:v>
                </c:pt>
                <c:pt idx="3">
                  <c:v>2319809.0999999996</c:v>
                </c:pt>
              </c:numCache>
            </c:numRef>
          </c:val>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Disbursed by Global Fund (Debursat de către Fondul Global)</c:v>
                </c:pt>
                <c:pt idx="1">
                  <c:v>PR expenditure and disbursement (Cheltuielile și debursările RP )</c:v>
                </c:pt>
                <c:pt idx="2">
                  <c:v>Disbursed to SRs (Debursări către SR)</c:v>
                </c:pt>
                <c:pt idx="3">
                  <c:v>SR expenditures (Cheltuielile SR)</c:v>
                </c:pt>
              </c:strCache>
            </c:strRef>
          </c:cat>
          <c:val>
            <c:numRef>
              <c:f>'Introducerea datelor'!$D$52:$D$55</c:f>
              <c:numCache>
                <c:formatCode>#,##0</c:formatCode>
                <c:ptCount val="4"/>
                <c:pt idx="0">
                  <c:v>1222219</c:v>
                </c:pt>
                <c:pt idx="1">
                  <c:v>672169.28</c:v>
                </c:pt>
                <c:pt idx="2">
                  <c:v>380087.07</c:v>
                </c:pt>
                <c:pt idx="3">
                  <c:v>363673</c:v>
                </c:pt>
              </c:numCache>
            </c:numRef>
          </c:val>
        </c:ser>
        <c:dLbls>
          <c:showLegendKey val="0"/>
          <c:showVal val="0"/>
          <c:showCatName val="0"/>
          <c:showSerName val="0"/>
          <c:showPercent val="0"/>
          <c:showBubbleSize val="0"/>
        </c:dLbls>
        <c:gapWidth val="150"/>
        <c:overlap val="100"/>
        <c:axId val="81224832"/>
        <c:axId val="81226368"/>
      </c:barChart>
      <c:catAx>
        <c:axId val="812248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ru-RU"/>
          </a:p>
        </c:txPr>
        <c:crossAx val="81226368"/>
        <c:crossesAt val="0"/>
        <c:auto val="1"/>
        <c:lblAlgn val="ctr"/>
        <c:lblOffset val="100"/>
        <c:noMultiLvlLbl val="0"/>
      </c:catAx>
      <c:valAx>
        <c:axId val="81226368"/>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ru-RU"/>
          </a:p>
        </c:txPr>
        <c:crossAx val="81224832"/>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ru-RU"/>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u-RU"/>
    </a:p>
  </c:txPr>
  <c:printSettings>
    <c:headerFooter/>
    <c:pageMargins b="1" l="0.75000000000000211" r="0.75000000000000211"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95"/>
          <c:y val="9.3877551020408165E-2"/>
          <c:w val="0.84029484029484292"/>
          <c:h val="0.53469387755102293"/>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'Introducerea datelor'!$B$39:$B$45</c:f>
              <c:strCache>
                <c:ptCount val="7"/>
                <c:pt idx="0">
                  <c:v>Strengthen community involvement and foster partnerships for effective TB control</c:v>
                </c:pt>
                <c:pt idx="1">
                  <c:v>Ensure successful TB case management through patient support and strengthening health system capacities</c:v>
                </c:pt>
                <c:pt idx="2">
                  <c:v>Integrate TB services on both sides of the prison walls</c:v>
                </c:pt>
                <c:pt idx="3">
                  <c:v>Strengthen the health system and engage all available partners in TB control</c:v>
                </c:pt>
                <c:pt idx="4">
                  <c:v>Ensure universal access to diagnosis, treatment, care and support of drug-resistant tuberculosis</c:v>
                </c:pt>
                <c:pt idx="5">
                  <c:v>Operational research in priority issues of TB and monitoring and evaluation</c:v>
                </c:pt>
                <c:pt idx="6">
                  <c:v>Project management</c:v>
                </c:pt>
              </c:strCache>
            </c:strRef>
          </c:cat>
          <c:val>
            <c:numRef>
              <c:f>'Introducerea datelor'!$C$39:$C$45</c:f>
              <c:numCache>
                <c:formatCode>#,##0</c:formatCode>
                <c:ptCount val="7"/>
                <c:pt idx="0">
                  <c:v>1718274.5</c:v>
                </c:pt>
                <c:pt idx="1">
                  <c:v>1508716.83</c:v>
                </c:pt>
                <c:pt idx="2">
                  <c:v>342209</c:v>
                </c:pt>
                <c:pt idx="3">
                  <c:v>102080</c:v>
                </c:pt>
                <c:pt idx="4">
                  <c:v>707986.41999999993</c:v>
                </c:pt>
                <c:pt idx="5">
                  <c:v>19227</c:v>
                </c:pt>
                <c:pt idx="6">
                  <c:v>882896.33</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'Introducerea datelor'!$B$39:$B$45</c:f>
              <c:strCache>
                <c:ptCount val="7"/>
                <c:pt idx="0">
                  <c:v>Strengthen community involvement and foster partnerships for effective TB control</c:v>
                </c:pt>
                <c:pt idx="1">
                  <c:v>Ensure successful TB case management through patient support and strengthening health system capacities</c:v>
                </c:pt>
                <c:pt idx="2">
                  <c:v>Integrate TB services on both sides of the prison walls</c:v>
                </c:pt>
                <c:pt idx="3">
                  <c:v>Strengthen the health system and engage all available partners in TB control</c:v>
                </c:pt>
                <c:pt idx="4">
                  <c:v>Ensure universal access to diagnosis, treatment, care and support of drug-resistant tuberculosis</c:v>
                </c:pt>
                <c:pt idx="5">
                  <c:v>Operational research in priority issues of TB and monitoring and evaluation</c:v>
                </c:pt>
                <c:pt idx="6">
                  <c:v>Project management</c:v>
                </c:pt>
              </c:strCache>
            </c:strRef>
          </c:cat>
          <c:val>
            <c:numRef>
              <c:f>'Introducerea datelor'!$D$39:$D$45</c:f>
              <c:numCache>
                <c:formatCode>#,##0</c:formatCode>
                <c:ptCount val="7"/>
                <c:pt idx="0">
                  <c:v>1737061.15</c:v>
                </c:pt>
                <c:pt idx="1">
                  <c:v>1365614.16</c:v>
                </c:pt>
                <c:pt idx="2">
                  <c:v>330546.96000000002</c:v>
                </c:pt>
                <c:pt idx="3">
                  <c:v>106798.33</c:v>
                </c:pt>
                <c:pt idx="4">
                  <c:v>671331.6</c:v>
                </c:pt>
                <c:pt idx="5">
                  <c:v>18754.98</c:v>
                </c:pt>
                <c:pt idx="6">
                  <c:v>966137.87</c:v>
                </c:pt>
              </c:numCache>
            </c:numRef>
          </c:val>
        </c:ser>
        <c:dLbls>
          <c:showLegendKey val="0"/>
          <c:showVal val="0"/>
          <c:showCatName val="0"/>
          <c:showSerName val="0"/>
          <c:showPercent val="0"/>
          <c:showBubbleSize val="0"/>
        </c:dLbls>
        <c:gapWidth val="150"/>
        <c:axId val="82444672"/>
        <c:axId val="82446208"/>
      </c:barChart>
      <c:catAx>
        <c:axId val="82444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u-RU"/>
          </a:p>
        </c:txPr>
        <c:crossAx val="82446208"/>
        <c:crosses val="autoZero"/>
        <c:auto val="1"/>
        <c:lblAlgn val="ctr"/>
        <c:lblOffset val="100"/>
        <c:tickMarkSkip val="1"/>
        <c:noMultiLvlLbl val="0"/>
      </c:catAx>
      <c:valAx>
        <c:axId val="824462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ru-RU"/>
          </a:p>
        </c:txPr>
        <c:crossAx val="82444672"/>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ru-RU"/>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ru-RU"/>
    </a:p>
  </c:txPr>
  <c:printSettings>
    <c:headerFooter alignWithMargins="0"/>
    <c:pageMargins b="1" l="0.75000000000000211" r="0.75000000000000211"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5.9322033898305516E-2"/>
          <c:y val="0.19565217391304279"/>
          <c:w val="0.8728813559322034"/>
          <c:h val="0.42028985507246502"/>
        </c:manualLayout>
      </c:layout>
      <c:barChart>
        <c:barDir val="bar"/>
        <c:grouping val="clustered"/>
        <c:varyColors val="0"/>
        <c:ser>
          <c:idx val="0"/>
          <c:order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dist="35921" dir="2700000" algn="br">
                <a:srgbClr val="000000"/>
              </a:outerShdw>
            </a:effectLst>
            <a:scene3d>
              <a:camera prst="orthographicFront">
                <a:rot lat="0" lon="0" rev="0"/>
              </a:camera>
              <a:lightRig rig="threePt" dir="t">
                <a:rot lat="0" lon="0" rev="1200000"/>
              </a:lightRig>
            </a:scene3d>
            <a:sp3d>
              <a:bevelT w="63500" h="25400"/>
            </a:sp3d>
          </c:spPr>
          <c:invertIfNegative val="0"/>
          <c:dLbls>
            <c:dLbl>
              <c:idx val="0"/>
              <c:layout>
                <c:manualLayout>
                  <c:x val="0.25756013242089343"/>
                  <c:y val="-0.29611370761718181"/>
                </c:manualLayout>
              </c:layout>
              <c:numFmt formatCode="#,##0" sourceLinked="0"/>
              <c:spPr>
                <a:noFill/>
                <a:ln w="25400">
                  <a:noFill/>
                </a:ln>
              </c:spPr>
              <c:txPr>
                <a:bodyPr rot="0" spcFirstLastPara="1" vertOverflow="ellipsis" vert="horz" wrap="square" anchor="ctr" anchorCtr="1"/>
                <a:lstStyle/>
                <a:p>
                  <a:pPr>
                    <a:defRPr sz="1000" b="1" i="0" u="none" strike="noStrike" kern="1200" baseline="0">
                      <a:solidFill>
                        <a:srgbClr val="000000"/>
                      </a:solidFill>
                      <a:latin typeface="Calibri"/>
                      <a:ea typeface="Calibri"/>
                      <a:cs typeface="Calibri"/>
                    </a:defRPr>
                  </a:pPr>
                  <a:endParaRPr lang="ru-RU"/>
                </a:p>
              </c:txPr>
              <c:dLblPos val="outEnd"/>
              <c:showLegendKey val="0"/>
              <c:showVal val="1"/>
              <c:showCatName val="0"/>
              <c:showSerName val="1"/>
              <c:showPercent val="0"/>
              <c:showBubbleSize val="0"/>
              <c:extLst>
                <c:ext xmlns:c15="http://schemas.microsoft.com/office/drawing/2012/chart" uri="{CE6537A1-D6FC-4f65-9D91-7224C49458BB}">
                  <c15:layout/>
                </c:ext>
              </c:extLst>
            </c:dLbl>
            <c:numFmt formatCode="#,##0" sourceLinked="0"/>
            <c:spPr>
              <a:noFill/>
              <a:ln w="25400">
                <a:noFill/>
              </a:ln>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ru-RU"/>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'Introducerea datelor'!$C$79</c:f>
              <c:numCache>
                <c:formatCode>General</c:formatCode>
                <c:ptCount val="1"/>
                <c:pt idx="0">
                  <c:v>14</c:v>
                </c:pt>
              </c:numCache>
            </c:numRef>
          </c:val>
        </c:ser>
        <c:dLbls>
          <c:showLegendKey val="0"/>
          <c:showVal val="0"/>
          <c:showCatName val="0"/>
          <c:showSerName val="0"/>
          <c:showPercent val="0"/>
          <c:showBubbleSize val="0"/>
        </c:dLbls>
        <c:gapWidth val="79"/>
        <c:axId val="86967808"/>
        <c:axId val="86969344"/>
      </c:barChart>
      <c:catAx>
        <c:axId val="86967808"/>
        <c:scaling>
          <c:orientation val="minMax"/>
        </c:scaling>
        <c:delete val="1"/>
        <c:axPos val="l"/>
        <c:majorTickMark val="out"/>
        <c:minorTickMark val="none"/>
        <c:tickLblPos val="none"/>
        <c:crossAx val="86969344"/>
        <c:crosses val="autoZero"/>
        <c:auto val="1"/>
        <c:lblAlgn val="ctr"/>
        <c:lblOffset val="100"/>
        <c:noMultiLvlLbl val="0"/>
      </c:catAx>
      <c:valAx>
        <c:axId val="86969344"/>
        <c:scaling>
          <c:orientation val="minMax"/>
        </c:scaling>
        <c:delete val="0"/>
        <c:axPos val="t"/>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ru-RU"/>
          </a:p>
        </c:txPr>
        <c:crossAx val="86967808"/>
        <c:crosses val="max"/>
        <c:crossBetween val="between"/>
      </c:valAx>
      <c:spPr>
        <a:solidFill>
          <a:srgbClr val="FFFFFF"/>
        </a:solidFill>
        <a:ln w="25400">
          <a:noFill/>
        </a:ln>
      </c:spPr>
    </c:plotArea>
    <c:legend>
      <c:legendPos val="r"/>
      <c:legendEntry>
        <c:idx val="0"/>
        <c:delete val="1"/>
      </c:legendEntry>
      <c:layout>
        <c:manualLayout>
          <c:xMode val="edge"/>
          <c:yMode val="edge"/>
          <c:x val="0.29449152542372881"/>
          <c:y val="0.80434782608695654"/>
          <c:w val="1.6949152542372892E-2"/>
          <c:h val="2.8985507246376829E-2"/>
        </c:manualLayout>
      </c:layout>
      <c:overlay val="0"/>
      <c:spPr>
        <a:noFill/>
        <a:ln w="25400">
          <a:noFill/>
        </a:ln>
      </c:spPr>
      <c:txPr>
        <a:bodyPr rot="0" spcFirstLastPara="1" vertOverflow="ellipsis" vert="horz" wrap="square" anchor="ctr" anchorCtr="1"/>
        <a:lstStyle/>
        <a:p>
          <a:pPr>
            <a:defRPr sz="675" b="0" i="0" u="none" strike="noStrike" kern="1200" baseline="0">
              <a:solidFill>
                <a:srgbClr val="000000"/>
              </a:solidFill>
              <a:latin typeface="Calibri"/>
              <a:ea typeface="Calibri"/>
              <a:cs typeface="Calibri"/>
            </a:defRPr>
          </a:pPr>
          <a:endParaRPr lang="ru-RU"/>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u-RU"/>
    </a:p>
  </c:txPr>
  <c:printSettings>
    <c:headerFooter/>
    <c:pageMargins b="1" l="0.75000000000000211" r="0.750000000000002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tx>
            <c:strRef>
              <c:f>'Introducerea datelor'!$C$83</c:f>
              <c:strCache>
                <c:ptCount val="1"/>
                <c:pt idx="0">
                  <c:v>Identified (Identificați)</c:v>
                </c:pt>
              </c:strCache>
            </c:strRef>
          </c:tx>
          <c:spPr>
            <a:solidFill>
              <a:schemeClr val="dk1">
                <a:tint val="88500"/>
              </a:schemeClr>
            </a:solidFill>
            <a:ln>
              <a:noFill/>
            </a:ln>
            <a:effectLst/>
          </c:spPr>
          <c:invertIfNegative val="0"/>
          <c:dLbls>
            <c:spPr>
              <a:noFill/>
              <a:ln w="25400">
                <a:noFill/>
              </a:ln>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datelor'!$C$84</c:f>
              <c:numCache>
                <c:formatCode>General</c:formatCode>
                <c:ptCount val="1"/>
                <c:pt idx="0">
                  <c:v>3</c:v>
                </c:pt>
              </c:numCache>
            </c:numRef>
          </c:val>
        </c:ser>
        <c:ser>
          <c:idx val="1"/>
          <c:order val="1"/>
          <c:tx>
            <c:strRef>
              <c:f>'Introducerea datelor'!$D$83</c:f>
              <c:strCache>
                <c:ptCount val="1"/>
                <c:pt idx="0">
                  <c:v>Assessed (Evaluați)</c:v>
                </c:pt>
              </c:strCache>
            </c:strRef>
          </c:tx>
          <c:spPr>
            <a:solidFill>
              <a:schemeClr val="dk1">
                <a:tint val="55000"/>
              </a:schemeClr>
            </a:solidFill>
            <a:ln>
              <a:no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a:ea typeface="Arial"/>
                    <a:cs typeface="Arial"/>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datelor'!$D$84</c:f>
              <c:numCache>
                <c:formatCode>General</c:formatCode>
                <c:ptCount val="1"/>
                <c:pt idx="0">
                  <c:v>2</c:v>
                </c:pt>
              </c:numCache>
            </c:numRef>
          </c:val>
        </c:ser>
        <c:ser>
          <c:idx val="2"/>
          <c:order val="2"/>
          <c:tx>
            <c:strRef>
              <c:f>'Introducerea datelor'!$E$83</c:f>
              <c:strCache>
                <c:ptCount val="1"/>
                <c:pt idx="0">
                  <c:v>Approved (Aprobați)</c:v>
                </c:pt>
              </c:strCache>
            </c:strRef>
          </c:tx>
          <c:spPr>
            <a:solidFill>
              <a:schemeClr val="dk1">
                <a:tint val="75000"/>
              </a:schemeClr>
            </a:solidFill>
            <a:ln>
              <a:no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a:ea typeface="Arial"/>
                    <a:cs typeface="Arial"/>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datelor'!$E$84</c:f>
              <c:numCache>
                <c:formatCode>General</c:formatCode>
                <c:ptCount val="1"/>
                <c:pt idx="0">
                  <c:v>3</c:v>
                </c:pt>
              </c:numCache>
            </c:numRef>
          </c:val>
        </c:ser>
        <c:ser>
          <c:idx val="3"/>
          <c:order val="3"/>
          <c:tx>
            <c:strRef>
              <c:f>'Introducerea datelor'!$F$83</c:f>
              <c:strCache>
                <c:ptCount val="1"/>
                <c:pt idx="0">
                  <c:v>Signed (Contracte semnate)</c:v>
                </c:pt>
              </c:strCache>
            </c:strRef>
          </c:tx>
          <c:spPr>
            <a:solidFill>
              <a:schemeClr val="dk1">
                <a:tint val="98500"/>
              </a:schemeClr>
            </a:solidFill>
            <a:ln>
              <a:no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a:ea typeface="Arial"/>
                    <a:cs typeface="Arial"/>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datelor'!$F$84</c:f>
              <c:numCache>
                <c:formatCode>General</c:formatCode>
                <c:ptCount val="1"/>
                <c:pt idx="0">
                  <c:v>3</c:v>
                </c:pt>
              </c:numCache>
            </c:numRef>
          </c:val>
        </c:ser>
        <c:ser>
          <c:idx val="4"/>
          <c:order val="4"/>
          <c:tx>
            <c:strRef>
              <c:f>'Introducerea datelor'!$G$83</c:f>
              <c:strCache>
                <c:ptCount val="1"/>
                <c:pt idx="0">
                  <c:v>Receiving Funding (Au recepționat surse)</c:v>
                </c:pt>
              </c:strCache>
            </c:strRef>
          </c:tx>
          <c:spPr>
            <a:solidFill>
              <a:schemeClr val="dk1">
                <a:tint val="30000"/>
              </a:schemeClr>
            </a:solidFill>
            <a:ln>
              <a:no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a:ea typeface="Arial"/>
                    <a:cs typeface="Arial"/>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datelor'!$G$84</c:f>
              <c:numCache>
                <c:formatCode>General</c:formatCode>
                <c:ptCount val="1"/>
                <c:pt idx="0">
                  <c:v>3</c:v>
                </c:pt>
              </c:numCache>
            </c:numRef>
          </c:val>
        </c:ser>
        <c:dLbls>
          <c:showLegendKey val="0"/>
          <c:showVal val="0"/>
          <c:showCatName val="0"/>
          <c:showSerName val="0"/>
          <c:showPercent val="0"/>
          <c:showBubbleSize val="0"/>
        </c:dLbls>
        <c:gapWidth val="150"/>
        <c:overlap val="-20"/>
        <c:axId val="87048192"/>
        <c:axId val="87049728"/>
      </c:barChart>
      <c:catAx>
        <c:axId val="87048192"/>
        <c:scaling>
          <c:orientation val="minMax"/>
        </c:scaling>
        <c:delete val="0"/>
        <c:axPos val="b"/>
        <c:majorTickMark val="none"/>
        <c:minorTickMark val="none"/>
        <c:tickLblPos val="none"/>
        <c:spPr>
          <a:ln w="3175">
            <a:solidFill>
              <a:srgbClr val="000000"/>
            </a:solidFill>
            <a:prstDash val="solid"/>
          </a:ln>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ru-RU"/>
          </a:p>
        </c:txPr>
        <c:crossAx val="87049728"/>
        <c:crosses val="autoZero"/>
        <c:auto val="0"/>
        <c:lblAlgn val="ctr"/>
        <c:lblOffset val="100"/>
        <c:tickMarkSkip val="1"/>
        <c:noMultiLvlLbl val="0"/>
      </c:catAx>
      <c:valAx>
        <c:axId val="870497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ru-RU"/>
          </a:p>
        </c:txPr>
        <c:crossAx val="87048192"/>
        <c:crosses val="autoZero"/>
        <c:crossBetween val="between"/>
      </c:valAx>
      <c:spPr>
        <a:noFill/>
        <a:ln w="25400">
          <a:noFill/>
        </a:ln>
      </c:spPr>
    </c:plotArea>
    <c:legend>
      <c:legendPos val="b"/>
      <c:layout>
        <c:manualLayout>
          <c:xMode val="edge"/>
          <c:yMode val="edge"/>
          <c:x val="0"/>
          <c:y val="0.77490928388049862"/>
          <c:w val="1"/>
          <c:h val="0.18137486912496592"/>
        </c:manualLayout>
      </c:layout>
      <c:overlay val="0"/>
      <c:spPr>
        <a:noFill/>
        <a:ln w="25400">
          <a:noFill/>
        </a:ln>
      </c:spPr>
      <c:txPr>
        <a:bodyPr rot="0" spcFirstLastPara="1" vertOverflow="ellipsis" vert="horz" wrap="square" anchor="ctr" anchorCtr="1"/>
        <a:lstStyle/>
        <a:p>
          <a:pPr rtl="0">
            <a:defRPr sz="675" b="0" i="0" u="none" strike="noStrike" kern="1200"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u-RU"/>
    </a:p>
  </c:txPr>
  <c:printSettings>
    <c:headerFooter alignWithMargins="0"/>
    <c:pageMargins b="1" l="0.75000000000000022" r="0.7500000000000002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74"/>
          <c:y val="5.6000000000000001E-2"/>
          <c:w val="0.54462242562929064"/>
          <c:h val="0.56000000000000005"/>
        </c:manualLayout>
      </c:layout>
      <c:barChart>
        <c:barDir val="bar"/>
        <c:grouping val="percentStacked"/>
        <c:varyColors val="0"/>
        <c:ser>
          <c:idx val="0"/>
          <c:order val="0"/>
          <c:tx>
            <c:strRef>
              <c:f>'Introducerea datelor'!$D$71</c:f>
              <c:strCache>
                <c:ptCount val="1"/>
                <c:pt idx="0">
                  <c:v>Fulfilled (Finisate)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datelor'!$B$72:$B$73</c:f>
              <c:strCache>
                <c:ptCount val="2"/>
                <c:pt idx="0">
                  <c:v>Conditions precedent (CPs) (Condiții Precedente (CP))</c:v>
                </c:pt>
                <c:pt idx="1">
                  <c:v>Time Bound Actions (TBAs) (Acțiuni Prestabilite în Timp (TBA))</c:v>
                </c:pt>
              </c:strCache>
            </c:strRef>
          </c:cat>
          <c:val>
            <c:numRef>
              <c:f>'Introducerea datelor'!$D$72:$D$73</c:f>
              <c:numCache>
                <c:formatCode>0</c:formatCode>
                <c:ptCount val="2"/>
                <c:pt idx="0">
                  <c:v>3</c:v>
                </c:pt>
              </c:numCache>
            </c:numRef>
          </c:val>
        </c:ser>
        <c:ser>
          <c:idx val="1"/>
          <c:order val="1"/>
          <c:tx>
            <c:strRef>
              <c:f>'Introducerea datelor'!$E$71</c:f>
              <c:strCache>
                <c:ptCount val="1"/>
                <c:pt idx="0">
                  <c:v>Not fulfilled, but within deadline (Ne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datelor'!$B$72:$B$73</c:f>
              <c:strCache>
                <c:ptCount val="2"/>
                <c:pt idx="0">
                  <c:v>Conditions precedent (CPs) (Condiții Precedente (CP))</c:v>
                </c:pt>
                <c:pt idx="1">
                  <c:v>Time Bound Actions (TBAs) (Acțiuni Prestabilite în Timp (TBA))</c:v>
                </c:pt>
              </c:strCache>
            </c:strRef>
          </c:cat>
          <c:val>
            <c:numRef>
              <c:f>'Introducerea datelor'!$E$72:$E$73</c:f>
              <c:numCache>
                <c:formatCode>0</c:formatCode>
                <c:ptCount val="2"/>
                <c:pt idx="0">
                  <c:v>0</c:v>
                </c:pt>
              </c:numCache>
            </c:numRef>
          </c:val>
        </c:ser>
        <c:ser>
          <c:idx val="2"/>
          <c:order val="2"/>
          <c:tx>
            <c:strRef>
              <c:f>'Introducerea datelor'!$F$71</c:f>
              <c:strCache>
                <c:ptCount val="1"/>
                <c:pt idx="0">
                  <c:v>Not fulfilled, and past the deadline (Ne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Conditions precedent (CPs) (Condiții Precedente (CP))</c:v>
                </c:pt>
                <c:pt idx="1">
                  <c:v>Time Bound Actions (TBAs) (Acțiuni Prestabilite în Timp (TBA))</c:v>
                </c:pt>
              </c:strCache>
            </c:strRef>
          </c:cat>
          <c:val>
            <c:numRef>
              <c:f>'Introducerea datelor'!$F$72:$F$73</c:f>
              <c:numCache>
                <c:formatCode>0</c:formatCode>
                <c:ptCount val="2"/>
              </c:numCache>
            </c:numRef>
          </c:val>
        </c:ser>
        <c:dLbls>
          <c:showLegendKey val="0"/>
          <c:showVal val="0"/>
          <c:showCatName val="0"/>
          <c:showSerName val="0"/>
          <c:showPercent val="0"/>
          <c:showBubbleSize val="0"/>
        </c:dLbls>
        <c:gapWidth val="70"/>
        <c:overlap val="100"/>
        <c:axId val="87082112"/>
        <c:axId val="87083648"/>
      </c:barChart>
      <c:catAx>
        <c:axId val="870821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u-RU"/>
          </a:p>
        </c:txPr>
        <c:crossAx val="87083648"/>
        <c:crosses val="autoZero"/>
        <c:auto val="1"/>
        <c:lblAlgn val="ctr"/>
        <c:lblOffset val="100"/>
        <c:tickLblSkip val="1"/>
        <c:tickMarkSkip val="1"/>
        <c:noMultiLvlLbl val="0"/>
      </c:catAx>
      <c:valAx>
        <c:axId val="8708364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u-RU"/>
          </a:p>
        </c:txPr>
        <c:crossAx val="87082112"/>
        <c:crosses val="autoZero"/>
        <c:crossBetween val="between"/>
      </c:valAx>
      <c:spPr>
        <a:noFill/>
        <a:ln w="25400">
          <a:noFill/>
        </a:ln>
      </c:spPr>
    </c:plotArea>
    <c:legend>
      <c:legendPos val="r"/>
      <c:layout>
        <c:manualLayout>
          <c:xMode val="edge"/>
          <c:yMode val="edge"/>
          <c:x val="2.9748283752860413E-2"/>
          <c:y val="0.81599999999999995"/>
          <c:w val="0.95423340961098402"/>
          <c:h val="0.16000000000000003"/>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ru-RU"/>
    </a:p>
  </c:txPr>
  <c:printSettings>
    <c:headerFooter alignWithMargins="0"/>
    <c:pageMargins b="1" l="0.75000000000000211" r="0.75000000000000211"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82"/>
          <c:y val="0.12154728922244371"/>
          <c:w val="0.60327318841303279"/>
          <c:h val="0.5524876782838356"/>
        </c:manualLayout>
      </c:layout>
      <c:barChart>
        <c:barDir val="bar"/>
        <c:grouping val="percentStacked"/>
        <c:varyColors val="0"/>
        <c:ser>
          <c:idx val="1"/>
          <c:order val="0"/>
          <c:tx>
            <c:strRef>
              <c:f>'Introducerea datelor'!$D$88</c:f>
              <c:strCache>
                <c:ptCount val="1"/>
                <c:pt idx="0">
                  <c:v># Received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datelor'!$B$89:$B$90</c:f>
              <c:strCache>
                <c:ptCount val="2"/>
                <c:pt idx="0">
                  <c:v>SSR to SR</c:v>
                </c:pt>
                <c:pt idx="1">
                  <c:v>SRs to PR</c:v>
                </c:pt>
              </c:strCache>
            </c:strRef>
          </c:cat>
          <c:val>
            <c:numRef>
              <c:f>'Introducerea datelor'!$D$89:$D$90</c:f>
              <c:numCache>
                <c:formatCode>0</c:formatCode>
                <c:ptCount val="2"/>
                <c:pt idx="0">
                  <c:v>8</c:v>
                </c:pt>
                <c:pt idx="1">
                  <c:v>3</c:v>
                </c:pt>
              </c:numCache>
            </c:numRef>
          </c:val>
        </c:ser>
        <c:ser>
          <c:idx val="2"/>
          <c:order val="1"/>
          <c:tx>
            <c:strRef>
              <c:f>'Introducerea datelor'!$E$88</c:f>
              <c:strCache>
                <c:ptCount val="1"/>
                <c:pt idx="0">
                  <c:v>Pending (În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datelor'!$B$89:$B$90</c:f>
              <c:strCache>
                <c:ptCount val="2"/>
                <c:pt idx="0">
                  <c:v>SSR to SR</c:v>
                </c:pt>
                <c:pt idx="1">
                  <c:v>SRs to PR</c:v>
                </c:pt>
              </c:strCache>
            </c:strRef>
          </c:cat>
          <c:val>
            <c:numRef>
              <c:f>'Introducerea datelor'!$E$89:$E$90</c:f>
              <c:numCache>
                <c:formatCode>General</c:formatCode>
                <c:ptCount val="2"/>
                <c:pt idx="0" formatCode="0">
                  <c:v>0</c:v>
                </c:pt>
                <c:pt idx="1">
                  <c:v>0</c:v>
                </c:pt>
              </c:numCache>
            </c:numRef>
          </c:val>
        </c:ser>
        <c:dLbls>
          <c:showLegendKey val="0"/>
          <c:showVal val="0"/>
          <c:showCatName val="0"/>
          <c:showSerName val="0"/>
          <c:showPercent val="0"/>
          <c:showBubbleSize val="0"/>
        </c:dLbls>
        <c:gapWidth val="101"/>
        <c:overlap val="100"/>
        <c:axId val="87147264"/>
        <c:axId val="87148800"/>
      </c:barChart>
      <c:catAx>
        <c:axId val="871472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u-RU"/>
          </a:p>
        </c:txPr>
        <c:crossAx val="87148800"/>
        <c:crosses val="autoZero"/>
        <c:auto val="1"/>
        <c:lblAlgn val="ctr"/>
        <c:lblOffset val="100"/>
        <c:noMultiLvlLbl val="0"/>
      </c:catAx>
      <c:valAx>
        <c:axId val="8714880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u-RU"/>
          </a:p>
        </c:txPr>
        <c:crossAx val="87147264"/>
        <c:crosses val="max"/>
        <c:crossBetween val="between"/>
      </c:valAx>
    </c:plotArea>
    <c:legend>
      <c:legendPos val="r"/>
      <c:legendEntry>
        <c:idx val="0"/>
        <c:txPr>
          <a:bodyPr/>
          <a:lstStyle/>
          <a:p>
            <a:pPr>
              <a:defRPr sz="675" b="0" i="0" u="none" strike="noStrike" baseline="0">
                <a:solidFill>
                  <a:srgbClr val="000000"/>
                </a:solidFill>
                <a:latin typeface="Calibri"/>
                <a:ea typeface="Calibri"/>
                <a:cs typeface="Calibri"/>
              </a:defRPr>
            </a:pPr>
            <a:endParaRPr lang="ru-RU"/>
          </a:p>
        </c:txPr>
      </c:legendEntry>
      <c:legendEntry>
        <c:idx val="1"/>
        <c:txPr>
          <a:bodyPr/>
          <a:lstStyle/>
          <a:p>
            <a:pPr>
              <a:defRPr sz="675" b="0" i="0" u="none" strike="noStrike" baseline="0">
                <a:solidFill>
                  <a:srgbClr val="000000"/>
                </a:solidFill>
                <a:latin typeface="Calibri"/>
                <a:ea typeface="Calibri"/>
                <a:cs typeface="Calibri"/>
              </a:defRPr>
            </a:pPr>
            <a:endParaRPr lang="ru-RU"/>
          </a:p>
        </c:txPr>
      </c:legendEntry>
      <c:layout>
        <c:manualLayout>
          <c:xMode val="edge"/>
          <c:yMode val="edge"/>
          <c:x val="0.31827956989247314"/>
          <c:y val="0.81215469613259672"/>
          <c:w val="0.35483870967741932"/>
          <c:h val="0.13259668508287292"/>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ru-RU"/>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u-RU"/>
    </a:p>
  </c:txPr>
  <c:printSettings>
    <c:headerFooter/>
    <c:pageMargins b="1" l="0.75000000000000211" r="0.75000000000000211"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131"/>
          <c:y val="0.10989010989011012"/>
          <c:w val="0.81094724363350612"/>
          <c:h val="0.54395604395604358"/>
        </c:manualLayout>
      </c:layout>
      <c:lineChart>
        <c:grouping val="standard"/>
        <c:varyColors val="0"/>
        <c:ser>
          <c:idx val="0"/>
          <c:order val="0"/>
          <c:tx>
            <c:strRef>
              <c:f>'Introducerea datelor'!$B$98</c:f>
              <c:strCache>
                <c:ptCount val="1"/>
                <c:pt idx="0">
                  <c:v>Budget Approved cumulative* (Buget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datelor'!$C$98:$N$98</c:f>
              <c:numCache>
                <c:formatCode>#,##0</c:formatCode>
                <c:ptCount val="12"/>
              </c:numCache>
            </c:numRef>
          </c:val>
          <c:smooth val="0"/>
        </c:ser>
        <c:ser>
          <c:idx val="1"/>
          <c:order val="1"/>
          <c:tx>
            <c:strRef>
              <c:f>'Introducerea datelor'!$B$99</c:f>
              <c:strCache>
                <c:ptCount val="1"/>
                <c:pt idx="0">
                  <c:v>Obligations cumulative (Obligațiuni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datelor'!$C$99:$N$99</c:f>
              <c:numCache>
                <c:formatCode>#,##0</c:formatCode>
                <c:ptCount val="12"/>
              </c:numCache>
            </c:numRef>
          </c:val>
          <c:smooth val="0"/>
        </c:ser>
        <c:ser>
          <c:idx val="2"/>
          <c:order val="2"/>
          <c:tx>
            <c:strRef>
              <c:f>'Introducerea datelor'!$B$100</c:f>
              <c:strCache>
                <c:ptCount val="1"/>
                <c:pt idx="0">
                  <c:v>Expenditures cumulative (Cheltuieli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datelor'!$C$100:$N$100</c:f>
              <c:numCache>
                <c:formatCode>#,##0</c:formatCode>
                <c:ptCount val="12"/>
              </c:numCache>
            </c:numRef>
          </c:val>
          <c:smooth val="0"/>
        </c:ser>
        <c:dLbls>
          <c:showLegendKey val="0"/>
          <c:showVal val="0"/>
          <c:showCatName val="0"/>
          <c:showSerName val="0"/>
          <c:showPercent val="0"/>
          <c:showBubbleSize val="0"/>
        </c:dLbls>
        <c:marker val="1"/>
        <c:smooth val="0"/>
        <c:axId val="87248896"/>
        <c:axId val="87250816"/>
      </c:lineChart>
      <c:catAx>
        <c:axId val="87248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ru-RU"/>
          </a:p>
        </c:txPr>
        <c:crossAx val="87250816"/>
        <c:crosses val="autoZero"/>
        <c:auto val="1"/>
        <c:lblAlgn val="ctr"/>
        <c:lblOffset val="100"/>
        <c:tickLblSkip val="1"/>
        <c:tickMarkSkip val="1"/>
        <c:noMultiLvlLbl val="0"/>
      </c:catAx>
      <c:valAx>
        <c:axId val="8725081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ru-RU"/>
          </a:p>
        </c:txPr>
        <c:crossAx val="87248896"/>
        <c:crosses val="autoZero"/>
        <c:crossBetween val="between"/>
      </c:valAx>
      <c:spPr>
        <a:solidFill>
          <a:srgbClr val="FFFFFF"/>
        </a:solidFill>
        <a:ln w="12700">
          <a:solidFill>
            <a:srgbClr val="808080"/>
          </a:solidFill>
          <a:prstDash val="solid"/>
        </a:ln>
      </c:spPr>
    </c:plotArea>
    <c:legend>
      <c:legendPos val="r"/>
      <c:layout>
        <c:manualLayout>
          <c:xMode val="edge"/>
          <c:yMode val="edge"/>
          <c:x val="6.2189054726368161E-2"/>
          <c:y val="0.69780219780219777"/>
          <c:w val="0.92288557213930345"/>
          <c:h val="0.17582417582417587"/>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u-RU"/>
    </a:p>
  </c:txPr>
  <c:printSettings>
    <c:headerFooter alignWithMargins="0"/>
    <c:pageMargins b="1" l="0.75000000000000211" r="0.7500000000000021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70422535211266E-2"/>
          <c:y val="9.8445595854922296E-2"/>
          <c:w val="0.89436619718309851"/>
          <c:h val="0.61658031088082899"/>
        </c:manualLayout>
      </c:layout>
      <c:barChart>
        <c:barDir val="col"/>
        <c:grouping val="clustered"/>
        <c:varyColors val="0"/>
        <c:ser>
          <c:idx val="0"/>
          <c:order val="0"/>
          <c:tx>
            <c:strRef>
              <c:f>'Introducerea datelor'!$G$119</c:f>
              <c:strCache>
                <c:ptCount val="1"/>
                <c:pt idx="0">
                  <c:v>Target // Ținta</c:v>
                </c:pt>
              </c:strCache>
            </c:strRef>
          </c:tx>
          <c:spPr>
            <a:solidFill>
              <a:srgbClr val="0066CC"/>
            </a:solidFill>
            <a:ln w="25400">
              <a:noFill/>
            </a:ln>
          </c:spPr>
          <c:invertIfNegative val="0"/>
          <c:val>
            <c:numRef>
              <c:f>'Introducerea datelor'!$H$119:$O$119</c:f>
              <c:numCache>
                <c:formatCode>#,##0</c:formatCode>
                <c:ptCount val="8"/>
                <c:pt idx="0">
                  <c:v>142</c:v>
                </c:pt>
                <c:pt idx="1">
                  <c:v>285</c:v>
                </c:pt>
                <c:pt idx="2">
                  <c:v>142</c:v>
                </c:pt>
                <c:pt idx="3">
                  <c:v>285</c:v>
                </c:pt>
              </c:numCache>
            </c:numRef>
          </c:val>
        </c:ser>
        <c:ser>
          <c:idx val="1"/>
          <c:order val="1"/>
          <c:tx>
            <c:strRef>
              <c:f>'Introducerea datelor'!$G$120</c:f>
              <c:strCache>
                <c:ptCount val="1"/>
                <c:pt idx="0">
                  <c:v>Achieved // Realizat</c:v>
                </c:pt>
              </c:strCache>
            </c:strRef>
          </c:tx>
          <c:spPr>
            <a:solidFill>
              <a:srgbClr val="00CCFF"/>
            </a:solidFill>
            <a:ln w="12700">
              <a:solidFill>
                <a:srgbClr val="000000"/>
              </a:solidFill>
              <a:prstDash val="solid"/>
            </a:ln>
          </c:spPr>
          <c:invertIfNegative val="0"/>
          <c:val>
            <c:numRef>
              <c:f>'Introducerea datelor'!$H$120:$O$120</c:f>
              <c:numCache>
                <c:formatCode>#,##0</c:formatCode>
                <c:ptCount val="8"/>
                <c:pt idx="0">
                  <c:v>63</c:v>
                </c:pt>
                <c:pt idx="1">
                  <c:v>288</c:v>
                </c:pt>
                <c:pt idx="2">
                  <c:v>152</c:v>
                </c:pt>
                <c:pt idx="3">
                  <c:v>290</c:v>
                </c:pt>
              </c:numCache>
            </c:numRef>
          </c:val>
        </c:ser>
        <c:dLbls>
          <c:showLegendKey val="0"/>
          <c:showVal val="0"/>
          <c:showCatName val="0"/>
          <c:showSerName val="0"/>
          <c:showPercent val="0"/>
          <c:showBubbleSize val="0"/>
        </c:dLbls>
        <c:gapWidth val="150"/>
        <c:axId val="80632832"/>
        <c:axId val="80675584"/>
      </c:barChart>
      <c:catAx>
        <c:axId val="80632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u-RU"/>
          </a:p>
        </c:txPr>
        <c:crossAx val="80675584"/>
        <c:crosses val="autoZero"/>
        <c:auto val="1"/>
        <c:lblAlgn val="ctr"/>
        <c:lblOffset val="100"/>
        <c:tickLblSkip val="1"/>
        <c:tickMarkSkip val="1"/>
        <c:noMultiLvlLbl val="0"/>
      </c:catAx>
      <c:valAx>
        <c:axId val="8067558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u-RU"/>
          </a:p>
        </c:txPr>
        <c:crossAx val="80632832"/>
        <c:crosses val="autoZero"/>
        <c:crossBetween val="between"/>
      </c:valAx>
      <c:spPr>
        <a:noFill/>
        <a:ln w="25400">
          <a:noFill/>
        </a:ln>
      </c:spPr>
    </c:plotArea>
    <c:legend>
      <c:legendPos val="r"/>
      <c:layout>
        <c:manualLayout>
          <c:xMode val="edge"/>
          <c:yMode val="edge"/>
          <c:x val="0.17571103770752006"/>
          <c:y val="0.91191940556034845"/>
          <c:w val="0.57881283009536022"/>
          <c:h val="7.2539043624118629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u-RU"/>
    </a:p>
  </c:txPr>
  <c:printSettings>
    <c:headerFooter alignWithMargins="0"/>
    <c:pageMargins b="1" l="0.75000000000000233" r="0.7500000000000023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804"/>
          <c:h val="0.65320736566206339"/>
        </c:manualLayout>
      </c:layout>
      <c:barChart>
        <c:barDir val="col"/>
        <c:grouping val="clustered"/>
        <c:varyColors val="0"/>
        <c:ser>
          <c:idx val="0"/>
          <c:order val="0"/>
          <c:tx>
            <c:strRef>
              <c:f>'Introducerea datelor'!$G$121</c:f>
              <c:strCache>
                <c:ptCount val="1"/>
                <c:pt idx="0">
                  <c:v>Target // Ținta</c:v>
                </c:pt>
              </c:strCache>
            </c:strRef>
          </c:tx>
          <c:spPr>
            <a:solidFill>
              <a:srgbClr val="0066CC"/>
            </a:solidFill>
            <a:ln w="25400">
              <a:noFill/>
            </a:ln>
          </c:spPr>
          <c:invertIfNegative val="0"/>
          <c:val>
            <c:numRef>
              <c:f>'Introducerea datelor'!$H$121:$O$121</c:f>
              <c:numCache>
                <c:formatCode>#,##0</c:formatCode>
                <c:ptCount val="8"/>
                <c:pt idx="0">
                  <c:v>40</c:v>
                </c:pt>
                <c:pt idx="1">
                  <c:v>80</c:v>
                </c:pt>
                <c:pt idx="2">
                  <c:v>15</c:v>
                </c:pt>
                <c:pt idx="3">
                  <c:v>55</c:v>
                </c:pt>
              </c:numCache>
            </c:numRef>
          </c:val>
        </c:ser>
        <c:ser>
          <c:idx val="1"/>
          <c:order val="1"/>
          <c:tx>
            <c:strRef>
              <c:f>'Introducerea datelor'!$G$122</c:f>
              <c:strCache>
                <c:ptCount val="1"/>
                <c:pt idx="0">
                  <c:v>Achieved // Realizat</c:v>
                </c:pt>
              </c:strCache>
            </c:strRef>
          </c:tx>
          <c:spPr>
            <a:solidFill>
              <a:srgbClr val="00CCFF"/>
            </a:solidFill>
            <a:ln w="12700">
              <a:solidFill>
                <a:srgbClr val="000000"/>
              </a:solidFill>
              <a:prstDash val="solid"/>
            </a:ln>
          </c:spPr>
          <c:invertIfNegative val="0"/>
          <c:val>
            <c:numRef>
              <c:f>'Introducerea datelor'!$H$122:$O$122</c:f>
              <c:numCache>
                <c:formatCode>#,##0</c:formatCode>
                <c:ptCount val="8"/>
                <c:pt idx="0">
                  <c:v>23</c:v>
                </c:pt>
                <c:pt idx="1">
                  <c:v>85</c:v>
                </c:pt>
                <c:pt idx="2">
                  <c:v>15</c:v>
                </c:pt>
                <c:pt idx="3" formatCode="#,##0.0">
                  <c:v>69</c:v>
                </c:pt>
              </c:numCache>
            </c:numRef>
          </c:val>
        </c:ser>
        <c:dLbls>
          <c:showLegendKey val="0"/>
          <c:showVal val="0"/>
          <c:showCatName val="0"/>
          <c:showSerName val="0"/>
          <c:showPercent val="0"/>
          <c:showBubbleSize val="0"/>
        </c:dLbls>
        <c:gapWidth val="150"/>
        <c:axId val="80696448"/>
        <c:axId val="80697984"/>
      </c:barChart>
      <c:catAx>
        <c:axId val="80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u-RU"/>
          </a:p>
        </c:txPr>
        <c:crossAx val="80697984"/>
        <c:crosses val="autoZero"/>
        <c:auto val="1"/>
        <c:lblAlgn val="ctr"/>
        <c:lblOffset val="100"/>
        <c:tickLblSkip val="1"/>
        <c:tickMarkSkip val="1"/>
        <c:noMultiLvlLbl val="0"/>
      </c:catAx>
      <c:valAx>
        <c:axId val="8069798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u-RU"/>
          </a:p>
        </c:txPr>
        <c:crossAx val="80696448"/>
        <c:crosses val="autoZero"/>
        <c:crossBetween val="between"/>
      </c:valAx>
      <c:spPr>
        <a:noFill/>
        <a:ln w="25400">
          <a:noFill/>
        </a:ln>
      </c:spPr>
    </c:plotArea>
    <c:legend>
      <c:legendPos val="r"/>
      <c:layout>
        <c:manualLayout>
          <c:xMode val="edge"/>
          <c:yMode val="edge"/>
          <c:x val="0.1794875880672441"/>
          <c:y val="0.91099476439790572"/>
          <c:w val="0.57575888639752326"/>
          <c:h val="7.3298429319371722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u-RU"/>
    </a:p>
  </c:txPr>
  <c:printSettings>
    <c:headerFooter alignWithMargins="0"/>
    <c:pageMargins b="1" l="0.75000000000000211" r="0.7500000000000021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73684210526416E-2"/>
          <c:y val="9.7938144329897045E-2"/>
          <c:w val="0.89473684210526316"/>
          <c:h val="0.61340206185566726"/>
        </c:manualLayout>
      </c:layout>
      <c:barChart>
        <c:barDir val="col"/>
        <c:grouping val="clustered"/>
        <c:varyColors val="0"/>
        <c:ser>
          <c:idx val="0"/>
          <c:order val="0"/>
          <c:tx>
            <c:strRef>
              <c:f>'Introducerea datelor'!$G$117</c:f>
              <c:strCache>
                <c:ptCount val="1"/>
                <c:pt idx="0">
                  <c:v>Target</c:v>
                </c:pt>
              </c:strCache>
            </c:strRef>
          </c:tx>
          <c:spPr>
            <a:solidFill>
              <a:srgbClr val="0066CC"/>
            </a:solidFill>
            <a:ln w="25400">
              <a:noFill/>
            </a:ln>
          </c:spPr>
          <c:invertIfNegative val="0"/>
          <c:val>
            <c:numRef>
              <c:f>'Introducerea datelor'!$H$117:$O$117</c:f>
              <c:numCache>
                <c:formatCode>#,##0</c:formatCode>
                <c:ptCount val="8"/>
                <c:pt idx="0">
                  <c:v>562</c:v>
                </c:pt>
                <c:pt idx="1">
                  <c:v>1125</c:v>
                </c:pt>
                <c:pt idx="2">
                  <c:v>562</c:v>
                </c:pt>
                <c:pt idx="3">
                  <c:v>1125</c:v>
                </c:pt>
              </c:numCache>
            </c:numRef>
          </c:val>
        </c:ser>
        <c:ser>
          <c:idx val="1"/>
          <c:order val="1"/>
          <c:tx>
            <c:strRef>
              <c:f>'Introducerea datelor'!$G$118</c:f>
              <c:strCache>
                <c:ptCount val="1"/>
                <c:pt idx="0">
                  <c:v>Achieved </c:v>
                </c:pt>
              </c:strCache>
            </c:strRef>
          </c:tx>
          <c:spPr>
            <a:solidFill>
              <a:srgbClr val="00CCFF"/>
            </a:solidFill>
            <a:ln w="12700">
              <a:solidFill>
                <a:srgbClr val="000000"/>
              </a:solidFill>
              <a:prstDash val="solid"/>
            </a:ln>
          </c:spPr>
          <c:invertIfNegative val="0"/>
          <c:val>
            <c:numRef>
              <c:f>'Introducerea datelor'!$H$118:$O$118</c:f>
              <c:numCache>
                <c:formatCode>#,##0</c:formatCode>
                <c:ptCount val="8"/>
                <c:pt idx="0">
                  <c:v>341</c:v>
                </c:pt>
                <c:pt idx="1">
                  <c:v>1237</c:v>
                </c:pt>
                <c:pt idx="2">
                  <c:v>555</c:v>
                </c:pt>
                <c:pt idx="3">
                  <c:v>1003</c:v>
                </c:pt>
              </c:numCache>
            </c:numRef>
          </c:val>
        </c:ser>
        <c:dLbls>
          <c:showLegendKey val="0"/>
          <c:showVal val="0"/>
          <c:showCatName val="0"/>
          <c:showSerName val="0"/>
          <c:showPercent val="0"/>
          <c:showBubbleSize val="0"/>
        </c:dLbls>
        <c:gapWidth val="150"/>
        <c:axId val="80718464"/>
        <c:axId val="80810368"/>
      </c:barChart>
      <c:catAx>
        <c:axId val="80718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u-RU"/>
          </a:p>
        </c:txPr>
        <c:crossAx val="80810368"/>
        <c:crosses val="autoZero"/>
        <c:auto val="1"/>
        <c:lblAlgn val="ctr"/>
        <c:lblOffset val="100"/>
        <c:tickLblSkip val="1"/>
        <c:tickMarkSkip val="1"/>
        <c:noMultiLvlLbl val="0"/>
      </c:catAx>
      <c:valAx>
        <c:axId val="8081036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u-RU"/>
          </a:p>
        </c:txPr>
        <c:crossAx val="80718464"/>
        <c:crosses val="autoZero"/>
        <c:crossBetween val="between"/>
      </c:valAx>
      <c:spPr>
        <a:noFill/>
        <a:ln w="25400">
          <a:noFill/>
        </a:ln>
      </c:spPr>
    </c:plotArea>
    <c:legend>
      <c:legendPos val="r"/>
      <c:layout>
        <c:manualLayout>
          <c:xMode val="edge"/>
          <c:yMode val="edge"/>
          <c:x val="0.17288164208428575"/>
          <c:y val="0.81958762886597936"/>
          <c:w val="0.5796619764002523"/>
          <c:h val="7.2164948453608241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u-RU"/>
    </a:p>
  </c:txPr>
  <c:printSettings>
    <c:headerFooter alignWithMargins="0"/>
    <c:pageMargins b="1" l="0.75000000000000233" r="0.75000000000000233"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fr-FR"/>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Cumulative budget (Buget Cumulativ)</c:v>
                </c:pt>
              </c:strCache>
            </c:strRef>
          </c:tx>
          <c:spPr>
            <a:solidFill>
              <a:srgbClr val="339966"/>
            </a:solidFill>
            <a:ln w="12700">
              <a:solidFill>
                <a:srgbClr val="000000"/>
              </a:solidFill>
              <a:prstDash val="solid"/>
            </a:ln>
          </c:spPr>
          <c:cat>
            <c:strRef>
              <c:f>'Introducerea datelor'!$C$30:$M$30</c:f>
              <c:strCache>
                <c:ptCount val="11"/>
                <c:pt idx="8">
                  <c:v>P1-P9</c:v>
                </c:pt>
                <c:pt idx="9">
                  <c:v>P10</c:v>
                </c:pt>
                <c:pt idx="10">
                  <c:v>P11</c:v>
                </c:pt>
              </c:strCache>
            </c:strRef>
          </c:cat>
          <c:val>
            <c:numRef>
              <c:f>'Introducerea datelor'!$C$33:$M$33</c:f>
              <c:numCache>
                <c:formatCode>#,##0</c:formatCode>
                <c:ptCount val="11"/>
                <c:pt idx="8">
                  <c:v>4063058</c:v>
                </c:pt>
                <c:pt idx="9">
                  <c:v>4366875.76</c:v>
                </c:pt>
                <c:pt idx="10">
                  <c:v>4693928.5199999996</c:v>
                </c:pt>
              </c:numCache>
            </c:numRef>
          </c:val>
        </c:ser>
        <c:ser>
          <c:idx val="1"/>
          <c:order val="1"/>
          <c:tx>
            <c:strRef>
              <c:f>'Introducerea datelor'!$B$34</c:f>
              <c:strCache>
                <c:ptCount val="1"/>
                <c:pt idx="0">
                  <c:v>Cumulative disbursements (Debursări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8">
                  <c:v>P1-P9</c:v>
                </c:pt>
                <c:pt idx="9">
                  <c:v>P10</c:v>
                </c:pt>
                <c:pt idx="10">
                  <c:v>P11</c:v>
                </c:pt>
              </c:strCache>
            </c:strRef>
          </c:cat>
          <c:val>
            <c:numRef>
              <c:f>'Introducerea datelor'!$C$34:$M$34</c:f>
              <c:numCache>
                <c:formatCode>#,##0</c:formatCode>
                <c:ptCount val="11"/>
                <c:pt idx="8">
                  <c:v>4063058</c:v>
                </c:pt>
                <c:pt idx="9">
                  <c:v>4366876</c:v>
                </c:pt>
                <c:pt idx="10">
                  <c:v>5555263</c:v>
                </c:pt>
              </c:numCache>
            </c:numRef>
          </c:val>
        </c:ser>
        <c:dLbls>
          <c:showLegendKey val="0"/>
          <c:showVal val="0"/>
          <c:showCatName val="0"/>
          <c:showSerName val="0"/>
          <c:showPercent val="0"/>
          <c:showBubbleSize val="0"/>
        </c:dLbls>
        <c:dropLines>
          <c:spPr>
            <a:ln w="3175">
              <a:solidFill>
                <a:srgbClr val="000000"/>
              </a:solidFill>
              <a:prstDash val="solid"/>
            </a:ln>
          </c:spPr>
        </c:dropLines>
        <c:axId val="87735680"/>
        <c:axId val="79123584"/>
      </c:areaChart>
      <c:catAx>
        <c:axId val="87735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ru-RU"/>
          </a:p>
        </c:txPr>
        <c:crossAx val="79123584"/>
        <c:crosses val="autoZero"/>
        <c:auto val="1"/>
        <c:lblAlgn val="ctr"/>
        <c:lblOffset val="100"/>
        <c:tickLblSkip val="8"/>
        <c:tickMarkSkip val="1"/>
        <c:noMultiLvlLbl val="0"/>
      </c:catAx>
      <c:valAx>
        <c:axId val="79123584"/>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fr-F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ru-RU"/>
          </a:p>
        </c:txPr>
        <c:crossAx val="87735680"/>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ru-RU"/>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ru-RU"/>
    </a:p>
  </c:txPr>
  <c:printSettings>
    <c:headerFooter alignWithMargins="0"/>
    <c:pageMargins b="1" l="0.75000000000000211" r="0.75000000000000211"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8193"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38100" y="1381125"/>
          <a:ext cx="7648575" cy="2819400"/>
        </a:xfrm>
        <a:prstGeom prst="rect">
          <a:avLst/>
        </a:prstGeom>
        <a:noFill/>
        <a:ln w="1">
          <a:noFill/>
          <a:miter lim="800000"/>
          <a:headEnd/>
          <a:tailEnd/>
        </a:ln>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8194"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57375"/>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8195"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8196" name="Group 25">
          <a:hlinkClick xmlns:r="http://schemas.openxmlformats.org/officeDocument/2006/relationships" r:id="rId3"/>
        </xdr:cNvPr>
        <xdr:cNvGrpSpPr>
          <a:grpSpLocks/>
        </xdr:cNvGrpSpPr>
      </xdr:nvGrpSpPr>
      <xdr:grpSpPr bwMode="auto">
        <a:xfrm>
          <a:off x="3413125" y="2436813"/>
          <a:ext cx="1009650" cy="371475"/>
          <a:chOff x="1200" y="1912"/>
          <a:chExt cx="3456" cy="774"/>
        </a:xfrm>
      </xdr:grpSpPr>
      <xdr:sp macro="" textlink="">
        <xdr:nvSpPr>
          <xdr:cNvPr id="241836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8197" name="Group 25">
          <a:hlinkClick xmlns:r="http://schemas.openxmlformats.org/officeDocument/2006/relationships" r:id="rId4"/>
        </xdr:cNvPr>
        <xdr:cNvGrpSpPr>
          <a:grpSpLocks/>
        </xdr:cNvGrpSpPr>
      </xdr:nvGrpSpPr>
      <xdr:grpSpPr bwMode="auto">
        <a:xfrm>
          <a:off x="3451225" y="3513138"/>
          <a:ext cx="1066800" cy="371475"/>
          <a:chOff x="1200" y="1912"/>
          <a:chExt cx="3456" cy="774"/>
        </a:xfrm>
      </xdr:grpSpPr>
      <xdr:sp macro="" textlink="">
        <xdr:nvSpPr>
          <xdr:cNvPr id="241835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8198" name="Group 25">
          <a:hlinkClick xmlns:r="http://schemas.openxmlformats.org/officeDocument/2006/relationships" r:id="rId5"/>
        </xdr:cNvPr>
        <xdr:cNvGrpSpPr>
          <a:grpSpLocks/>
        </xdr:cNvGrpSpPr>
      </xdr:nvGrpSpPr>
      <xdr:grpSpPr bwMode="auto">
        <a:xfrm>
          <a:off x="3413125" y="2970213"/>
          <a:ext cx="1066800" cy="371475"/>
          <a:chOff x="1200" y="1912"/>
          <a:chExt cx="3456" cy="774"/>
        </a:xfrm>
      </xdr:grpSpPr>
      <xdr:sp macro="" textlink="">
        <xdr:nvSpPr>
          <xdr:cNvPr id="241835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8200" name="Group 832">
          <a:hlinkClick xmlns:r="http://schemas.openxmlformats.org/officeDocument/2006/relationships" r:id="rId6"/>
        </xdr:cNvPr>
        <xdr:cNvGrpSpPr>
          <a:grpSpLocks/>
        </xdr:cNvGrpSpPr>
      </xdr:nvGrpSpPr>
      <xdr:grpSpPr bwMode="auto">
        <a:xfrm>
          <a:off x="5708650" y="2579688"/>
          <a:ext cx="1501775" cy="409575"/>
          <a:chOff x="599" y="262"/>
          <a:chExt cx="158" cy="43"/>
        </a:xfrm>
      </xdr:grpSpPr>
      <xdr:sp macro="" textlink="">
        <xdr:nvSpPr>
          <xdr:cNvPr id="241835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8231"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8233"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8201" name="Group 830"/>
        <xdr:cNvGrpSpPr>
          <a:grpSpLocks/>
        </xdr:cNvGrpSpPr>
      </xdr:nvGrpSpPr>
      <xdr:grpSpPr bwMode="auto">
        <a:xfrm>
          <a:off x="327025" y="1903413"/>
          <a:ext cx="2143125" cy="2124075"/>
          <a:chOff x="32" y="188"/>
          <a:chExt cx="225" cy="225"/>
        </a:xfrm>
      </xdr:grpSpPr>
      <xdr:sp macro="" textlink="">
        <xdr:nvSpPr>
          <xdr:cNvPr id="8228"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8202" name="Group 826"/>
        <xdr:cNvGrpSpPr>
          <a:grpSpLocks/>
        </xdr:cNvGrpSpPr>
      </xdr:nvGrpSpPr>
      <xdr:grpSpPr bwMode="auto">
        <a:xfrm>
          <a:off x="5699125" y="3208338"/>
          <a:ext cx="1501775" cy="409575"/>
          <a:chOff x="578" y="328"/>
          <a:chExt cx="158" cy="43"/>
        </a:xfrm>
      </xdr:grpSpPr>
      <xdr:sp macro="" textlink="">
        <xdr:nvSpPr>
          <xdr:cNvPr id="241834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8225"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8227"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8203" name="Group 831">
          <a:hlinkClick xmlns:r="http://schemas.openxmlformats.org/officeDocument/2006/relationships" r:id="rId8"/>
        </xdr:cNvPr>
        <xdr:cNvGrpSpPr>
          <a:grpSpLocks/>
        </xdr:cNvGrpSpPr>
      </xdr:nvGrpSpPr>
      <xdr:grpSpPr bwMode="auto">
        <a:xfrm>
          <a:off x="593725" y="3475038"/>
          <a:ext cx="1504950" cy="342900"/>
          <a:chOff x="56" y="259"/>
          <a:chExt cx="158" cy="40"/>
        </a:xfrm>
      </xdr:grpSpPr>
      <xdr:sp macro="" textlink="">
        <xdr:nvSpPr>
          <xdr:cNvPr id="241834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8221"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8204" name="37 Grupo">
          <a:hlinkClick xmlns:r="http://schemas.openxmlformats.org/officeDocument/2006/relationships" r:id="rId9"/>
        </xdr:cNvPr>
        <xdr:cNvGrpSpPr>
          <a:grpSpLocks/>
        </xdr:cNvGrpSpPr>
      </xdr:nvGrpSpPr>
      <xdr:grpSpPr bwMode="auto">
        <a:xfrm>
          <a:off x="593725" y="2417763"/>
          <a:ext cx="1504950" cy="371475"/>
          <a:chOff x="1343025" y="2428876"/>
          <a:chExt cx="3240982" cy="617274"/>
        </a:xfrm>
      </xdr:grpSpPr>
      <xdr:sp macro="" textlink="">
        <xdr:nvSpPr>
          <xdr:cNvPr id="241833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8217"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8205" name="37 Grupo">
          <a:hlinkClick xmlns:r="http://schemas.openxmlformats.org/officeDocument/2006/relationships" r:id="rId10"/>
        </xdr:cNvPr>
        <xdr:cNvGrpSpPr>
          <a:grpSpLocks/>
        </xdr:cNvGrpSpPr>
      </xdr:nvGrpSpPr>
      <xdr:grpSpPr bwMode="auto">
        <a:xfrm>
          <a:off x="593725" y="2951163"/>
          <a:ext cx="1504950" cy="371475"/>
          <a:chOff x="1343025" y="2428876"/>
          <a:chExt cx="3240982" cy="617274"/>
        </a:xfrm>
      </xdr:grpSpPr>
      <xdr:sp macro="" textlink="">
        <xdr:nvSpPr>
          <xdr:cNvPr id="241833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8213"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8206"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33600" cy="447675"/>
        </a:xfrm>
        <a:prstGeom prst="rect">
          <a:avLst/>
        </a:prstGeom>
        <a:noFill/>
        <a:ln w="9525">
          <a:noFill/>
          <a:miter lim="800000"/>
          <a:headEnd/>
          <a:tailEnd/>
        </a:ln>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8208"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9850" y="1876425"/>
          <a:ext cx="2600325" cy="447675"/>
        </a:xfrm>
        <a:prstGeom prst="rect">
          <a:avLst/>
        </a:prstGeom>
        <a:noFill/>
        <a:ln w="9525">
          <a:noFill/>
          <a:miter lim="800000"/>
          <a:headEnd/>
          <a:tailEnd/>
        </a:ln>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8210"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81625" y="1885950"/>
          <a:ext cx="2162175" cy="438150"/>
        </a:xfrm>
        <a:prstGeom prst="rect">
          <a:avLst/>
        </a:prstGeom>
        <a:noFill/>
        <a:ln w="9525">
          <a:noFill/>
          <a:miter lim="800000"/>
          <a:headEnd/>
          <a:tailEnd/>
        </a:ln>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46</xdr:row>
      <xdr:rowOff>0</xdr:rowOff>
    </xdr:to>
    <xdr:cxnSp macro="">
      <xdr:nvCxnSpPr>
        <xdr:cNvPr id="6963" name="AutoShape 100"/>
        <xdr:cNvCxnSpPr>
          <a:cxnSpLocks noChangeShapeType="1"/>
        </xdr:cNvCxnSpPr>
      </xdr:nvCxnSpPr>
      <xdr:spPr bwMode="auto">
        <a:xfrm rot="5400000">
          <a:off x="7029450" y="7105650"/>
          <a:ext cx="3352800"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1057275</xdr:colOff>
      <xdr:row>46</xdr:row>
      <xdr:rowOff>104775</xdr:rowOff>
    </xdr:to>
    <xdr:cxnSp macro="">
      <xdr:nvCxnSpPr>
        <xdr:cNvPr id="6964" name="AutoShape 101"/>
        <xdr:cNvCxnSpPr>
          <a:cxnSpLocks noChangeShapeType="1"/>
        </xdr:cNvCxnSpPr>
      </xdr:nvCxnSpPr>
      <xdr:spPr bwMode="auto">
        <a:xfrm rot="10800000">
          <a:off x="5591175" y="8886825"/>
          <a:ext cx="1057275"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11265"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152400</xdr:colOff>
      <xdr:row>9</xdr:row>
      <xdr:rowOff>47625</xdr:rowOff>
    </xdr:from>
    <xdr:to>
      <xdr:col>11</xdr:col>
      <xdr:colOff>123825</xdr:colOff>
      <xdr:row>21</xdr:row>
      <xdr:rowOff>2574</xdr:rowOff>
    </xdr:to>
    <xdr:grpSp>
      <xdr:nvGrpSpPr>
        <xdr:cNvPr id="11267" name="Group 489"/>
        <xdr:cNvGrpSpPr>
          <a:grpSpLocks/>
        </xdr:cNvGrpSpPr>
      </xdr:nvGrpSpPr>
      <xdr:grpSpPr bwMode="auto">
        <a:xfrm>
          <a:off x="4026758" y="2615514"/>
          <a:ext cx="3478942" cy="2419864"/>
          <a:chOff x="410" y="229"/>
          <a:chExt cx="366" cy="235"/>
        </a:xfrm>
      </xdr:grpSpPr>
      <xdr:graphicFrame macro="">
        <xdr:nvGraphicFramePr>
          <xdr:cNvPr id="11271"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11272"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45" y="442"/>
            <a:ext cx="297" cy="22"/>
          </a:xfrm>
          <a:prstGeom prst="rect">
            <a:avLst/>
          </a:prstGeom>
          <a:noFill/>
          <a:ln w="9525">
            <a:noFill/>
            <a:miter lim="800000"/>
            <a:headEnd/>
            <a:tailEnd/>
          </a:ln>
        </xdr:spPr>
      </xdr:pic>
    </xdr:grpSp>
    <xdr:clientData/>
  </xdr:twoCellAnchor>
  <xdr:twoCellAnchor>
    <xdr:from>
      <xdr:col>0</xdr:col>
      <xdr:colOff>209550</xdr:colOff>
      <xdr:row>23</xdr:row>
      <xdr:rowOff>38100</xdr:rowOff>
    </xdr:from>
    <xdr:to>
      <xdr:col>6</xdr:col>
      <xdr:colOff>209550</xdr:colOff>
      <xdr:row>32</xdr:row>
      <xdr:rowOff>131212</xdr:rowOff>
    </xdr:to>
    <xdr:grpSp>
      <xdr:nvGrpSpPr>
        <xdr:cNvPr id="11268" name="Group 490"/>
        <xdr:cNvGrpSpPr>
          <a:grpSpLocks/>
        </xdr:cNvGrpSpPr>
      </xdr:nvGrpSpPr>
      <xdr:grpSpPr bwMode="auto">
        <a:xfrm>
          <a:off x="209550" y="6081326"/>
          <a:ext cx="3874358" cy="2384261"/>
          <a:chOff x="0" y="487"/>
          <a:chExt cx="407" cy="276"/>
        </a:xfrm>
      </xdr:grpSpPr>
      <xdr:graphicFrame macro="">
        <xdr:nvGraphicFramePr>
          <xdr:cNvPr id="11269" name="Chart 34"/>
          <xdr:cNvGraphicFramePr>
            <a:graphicFrameLocks/>
          </xdr:cNvGraphicFramePr>
        </xdr:nvGraphicFramePr>
        <xdr:xfrm>
          <a:off x="0" y="487"/>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1270"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9" y="741"/>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228600</xdr:colOff>
      <xdr:row>7</xdr:row>
      <xdr:rowOff>171450</xdr:rowOff>
    </xdr:from>
    <xdr:to>
      <xdr:col>12</xdr:col>
      <xdr:colOff>180975</xdr:colOff>
      <xdr:row>14</xdr:row>
      <xdr:rowOff>152400</xdr:rowOff>
    </xdr:to>
    <xdr:graphicFrame macro="">
      <xdr:nvGraphicFramePr>
        <xdr:cNvPr id="7169"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7170"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19050</xdr:rowOff>
    </xdr:from>
    <xdr:to>
      <xdr:col>5</xdr:col>
      <xdr:colOff>1095375</xdr:colOff>
      <xdr:row>14</xdr:row>
      <xdr:rowOff>66675</xdr:rowOff>
    </xdr:to>
    <xdr:graphicFrame macro="">
      <xdr:nvGraphicFramePr>
        <xdr:cNvPr id="7171"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19050</xdr:rowOff>
    </xdr:from>
    <xdr:to>
      <xdr:col>12</xdr:col>
      <xdr:colOff>180975</xdr:colOff>
      <xdr:row>25</xdr:row>
      <xdr:rowOff>28575</xdr:rowOff>
    </xdr:to>
    <xdr:graphicFrame macro="">
      <xdr:nvGraphicFramePr>
        <xdr:cNvPr id="7172"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47625</xdr:rowOff>
    </xdr:from>
    <xdr:to>
      <xdr:col>5</xdr:col>
      <xdr:colOff>657225</xdr:colOff>
      <xdr:row>33</xdr:row>
      <xdr:rowOff>247650</xdr:rowOff>
    </xdr:to>
    <xdr:graphicFrame macro="">
      <xdr:nvGraphicFramePr>
        <xdr:cNvPr id="7173"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209550</xdr:colOff>
      <xdr:row>9</xdr:row>
      <xdr:rowOff>85725</xdr:rowOff>
    </xdr:from>
    <xdr:to>
      <xdr:col>11</xdr:col>
      <xdr:colOff>95250</xdr:colOff>
      <xdr:row>17</xdr:row>
      <xdr:rowOff>38100</xdr:rowOff>
    </xdr:to>
    <xdr:graphicFrame macro="">
      <xdr:nvGraphicFramePr>
        <xdr:cNvPr id="20481"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20483"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95250</xdr:rowOff>
    </xdr:from>
    <xdr:to>
      <xdr:col>4</xdr:col>
      <xdr:colOff>400050</xdr:colOff>
      <xdr:row>17</xdr:row>
      <xdr:rowOff>57150</xdr:rowOff>
    </xdr:to>
    <xdr:graphicFrame macro="">
      <xdr:nvGraphicFramePr>
        <xdr:cNvPr id="20484"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24577" name="Group 41"/>
        <xdr:cNvGrpSpPr>
          <a:grpSpLocks/>
        </xdr:cNvGrpSpPr>
      </xdr:nvGrpSpPr>
      <xdr:grpSpPr bwMode="auto">
        <a:xfrm>
          <a:off x="5556250" y="5154083"/>
          <a:ext cx="85725" cy="0"/>
          <a:chOff x="595" y="540"/>
          <a:chExt cx="9" cy="9"/>
        </a:xfrm>
      </xdr:grpSpPr>
      <xdr:sp macro="" textlink="">
        <xdr:nvSpPr>
          <xdr:cNvPr id="24588"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24589"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24578" name="Group 44"/>
        <xdr:cNvGrpSpPr>
          <a:grpSpLocks/>
        </xdr:cNvGrpSpPr>
      </xdr:nvGrpSpPr>
      <xdr:grpSpPr bwMode="auto">
        <a:xfrm>
          <a:off x="6537325" y="5154083"/>
          <a:ext cx="86783" cy="0"/>
          <a:chOff x="698" y="540"/>
          <a:chExt cx="9" cy="9"/>
        </a:xfrm>
      </xdr:grpSpPr>
      <xdr:sp macro="" textlink="">
        <xdr:nvSpPr>
          <xdr:cNvPr id="24586"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24587"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24579" name="Group 47"/>
        <xdr:cNvGrpSpPr>
          <a:grpSpLocks/>
        </xdr:cNvGrpSpPr>
      </xdr:nvGrpSpPr>
      <xdr:grpSpPr bwMode="auto">
        <a:xfrm>
          <a:off x="5183717" y="5154083"/>
          <a:ext cx="86783" cy="0"/>
          <a:chOff x="698" y="540"/>
          <a:chExt cx="9" cy="9"/>
        </a:xfrm>
      </xdr:grpSpPr>
      <xdr:sp macro="" textlink="">
        <xdr:nvSpPr>
          <xdr:cNvPr id="24584"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24585"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24580" name="Group 50"/>
        <xdr:cNvGrpSpPr>
          <a:grpSpLocks/>
        </xdr:cNvGrpSpPr>
      </xdr:nvGrpSpPr>
      <xdr:grpSpPr bwMode="auto">
        <a:xfrm>
          <a:off x="1439333" y="5154083"/>
          <a:ext cx="85725" cy="0"/>
          <a:chOff x="595" y="540"/>
          <a:chExt cx="9" cy="9"/>
        </a:xfrm>
      </xdr:grpSpPr>
      <xdr:sp macro="" textlink="">
        <xdr:nvSpPr>
          <xdr:cNvPr id="24582"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24583"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56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649"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ristina%20Celan/AppData/Local/Microsoft/Windows/Temporary%20Internet%20Files/Content.Outlook/VXY30SDQ/2013-11-%2022-TB_CCM_Generic_Dashboard_sem1%202013%20Dashboard%20%202013%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iu"/>
      <sheetName val="Lista Indicatorilor"/>
      <sheetName val="Introducerea datelor"/>
      <sheetName val="Detalii despre Grant"/>
      <sheetName val="Financiar"/>
      <sheetName val="Management"/>
      <sheetName val="Programatic"/>
      <sheetName val="Recomandari"/>
      <sheetName val="Actions"/>
      <sheetName val="Setup"/>
    </sheetNames>
    <sheetDataSet>
      <sheetData sheetId="0" refreshError="1"/>
      <sheetData sheetId="1" refreshError="1"/>
      <sheetData sheetId="2">
        <row r="131">
          <cell r="B131" t="str">
            <v>Number of TB service staff trained in DR-TB management (Numarul de personal din serviciu TB  instruiti in managementul TB-MDR)</v>
          </cell>
        </row>
        <row r="133">
          <cell r="B133" t="str">
            <v xml:space="preserve">Percentage of released prison inmates on TB treatment supported through the TB treatment follow-up program (Procentul de deţinuţi înrolați  în tratamentul TB și susţinuți prin programul tratamentului TB de follow-up)  </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43" connectionId="0">
    <xmlCellPr id="1" uniqueName="1">
      <xmlPr mapId="43" xpath="/ns1:Root/ns1:F2/ns1:TB__detect_and_treat_Cumulative_Budget__in___" xmlDataType="double"/>
    </xmlCellPr>
  </singleXmlCell>
  <singleXmlCell id="461" r="D43" connectionId="0">
    <xmlCellPr id="1" uniqueName="1">
      <xmlPr mapId="43" xpath="/ns1:Root/ns1:F2/ns1:TB__detect_and_treat_Cumulative_Expenditures__in___" xmlDataType="double"/>
    </xmlCellPr>
  </singleXmlCell>
  <singleXmlCell id="462" r="C44" connectionId="0">
    <xmlCellPr id="1" uniqueName="1">
      <xmlPr mapId="43" xpath="/ns1:Root/ns1:F2/ns1:TB__ID_cases_Cumulative_Budget__in___" xmlDataType="double"/>
    </xmlCellPr>
  </singleXmlCell>
  <singleXmlCell id="463" r="D44" connectionId="0">
    <xmlCellPr id="1" uniqueName="1">
      <xmlPr mapId="43" xpath="/ns1:Root/ns1:F2/ns1:TB__ID_cases_Cumulative_Expenditures__in___" xmlDataType="double"/>
    </xmlCellPr>
  </singleXmlCell>
  <singleXmlCell id="464" r="C45" connectionId="0">
    <xmlCellPr id="1" uniqueName="1">
      <xmlPr mapId="43" xpath="/ns1:Root/ns1:F2/ns1:TB_HIV__Cumulative_Budget__in___" xmlDataType="double"/>
    </xmlCellPr>
  </singleXmlCell>
  <singleXmlCell id="465" r="D45" connectionId="0">
    <xmlCellPr id="1" uniqueName="1">
      <xmlPr mapId="43" xpath="/ns1:Root/ns1:F2/ns1:TB_HIV__Cumulative_Expenditures__in___" xmlDataType="double"/>
    </xmlCellPr>
  </singleXmlCell>
  <singleXmlCell id="466" r="C46" connectionId="0">
    <xmlCellPr id="1" uniqueName="1">
      <xmlPr mapId="43" xpath="/ns1:Root/ns1:F2/ns1:Advocacy__Commun__SocMob_Cumulative_Budget__in___" xmlDataType="double"/>
    </xmlCellPr>
  </singleXmlCell>
  <singleXmlCell id="467" r="D46" connectionId="0">
    <xmlCellPr id="1" uniqueName="1">
      <xmlPr mapId="43" xpath="/ns1:Root/ns1:F2/ns1:Advocacy__Commun__SocMob_Cumulative_Expenditures__in___" xmlDataType="double"/>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9" r="J121" connectionId="0">
    <xmlCellPr id="1" uniqueName="1">
      <xmlPr mapId="43" xpath="/ns1:Root/ns1:Prog/ns1:Target_P3_1" xmlDataType="double"/>
    </xmlCellPr>
  </singleXmlCell>
  <singleXmlCell id="570" r="K121" connectionId="0">
    <xmlCellPr id="1" uniqueName="1">
      <xmlPr mapId="43" xpath="/ns1:Root/ns1:Prog/ns1:Target_P4_1" xmlDataType="double"/>
    </xmlCellPr>
  </singleXmlCell>
  <singleXmlCell id="571" r="L121" connectionId="0">
    <xmlCellPr id="1" uniqueName="1">
      <xmlPr mapId="43" xpath="/ns1:Root/ns1:Prog/ns1:Target_P5_1" xmlDataType="double"/>
    </xmlCellPr>
  </singleXmlCell>
  <singleXmlCell id="572" r="M121" connectionId="0">
    <xmlCellPr id="1" uniqueName="1">
      <xmlPr mapId="43" xpath="/ns1:Root/ns1:Prog/ns1:Target_P6_1" xmlDataType="double"/>
    </xmlCellPr>
  </singleXmlCell>
  <singleXmlCell id="573" r="N121" connectionId="0">
    <xmlCellPr id="1" uniqueName="1">
      <xmlPr mapId="43" xpath="/ns1:Root/ns1:Prog/ns1:Target_P7_1" xmlDataType="double"/>
    </xmlCellPr>
  </singleXmlCell>
  <singleXmlCell id="574" r="P121" connectionId="0">
    <xmlCellPr id="1" uniqueName="1">
      <xmlPr mapId="43" xpath="/ns1:Root/ns1:Prog/ns1:Target_P8_1" xmlDataType="double"/>
    </xmlCellPr>
  </singleXmlCell>
  <singleXmlCell id="577" r="H121" connectionId="0">
    <xmlCellPr id="1" uniqueName="1">
      <xmlPr mapId="43" xpath="/ns1:Root/ns1:Prog/ns1:Target_P11_1" xmlDataType="double"/>
    </xmlCellPr>
  </singleXmlCell>
  <singleXmlCell id="578" r="I121" connectionId="0">
    <xmlCellPr id="1" uniqueName="1">
      <xmlPr mapId="43" xpath="/ns1:Root/ns1:Prog/ns1:Target_P12_1" xmlDataType="double"/>
    </xmlCellPr>
  </singleXmlCell>
  <singleXmlCell id="581" r="J122" connectionId="0">
    <xmlCellPr id="1" uniqueName="1">
      <xmlPr mapId="43" xpath="/ns1:Root/ns1:Prog/ns1:Achieved__P3_1" xmlDataType="double"/>
    </xmlCellPr>
  </singleXmlCell>
  <singleXmlCell id="582" r="K122" connectionId="0">
    <xmlCellPr id="1" uniqueName="1">
      <xmlPr mapId="43" xpath="/ns1:Root/ns1:Prog/ns1:Achieved__P4_1" xmlDataType="double"/>
    </xmlCellPr>
  </singleXmlCell>
  <singleXmlCell id="583" r="L122" connectionId="0">
    <xmlCellPr id="1" uniqueName="1">
      <xmlPr mapId="43" xpath="/ns1:Root/ns1:Prog/ns1:Achieved__P5_1" xmlDataType="string"/>
    </xmlCellPr>
  </singleXmlCell>
  <singleXmlCell id="584" r="M122" connectionId="0">
    <xmlCellPr id="1" uniqueName="1">
      <xmlPr mapId="43" xpath="/ns1:Root/ns1:Prog/ns1:Achieved__P6_1" xmlDataType="string"/>
    </xmlCellPr>
  </singleXmlCell>
  <singleXmlCell id="585" r="N122" connectionId="0">
    <xmlCellPr id="1" uniqueName="1">
      <xmlPr mapId="43" xpath="/ns1:Root/ns1:Prog/ns1:Achieved__P7_1" xmlDataType="string"/>
    </xmlCellPr>
  </singleXmlCell>
  <singleXmlCell id="586" r="P122" connectionId="0">
    <xmlCellPr id="1" uniqueName="1">
      <xmlPr mapId="43" xpath="/ns1:Root/ns1:Prog/ns1:Achieved__P8_1" xmlDataType="string"/>
    </xmlCellPr>
  </singleXmlCell>
  <singleXmlCell id="589" r="H122" connectionId="0">
    <xmlCellPr id="1" uniqueName="1">
      <xmlPr mapId="43" xpath="/ns1:Root/ns1:Prog/ns1:Achieved__P11_1" xmlDataType="string"/>
    </xmlCellPr>
  </singleXmlCell>
  <singleXmlCell id="590" r="I122" connectionId="0">
    <xmlCellPr id="1" uniqueName="1">
      <xmlPr mapId="43" xpath="/ns1:Root/ns1:Prog/ns1:Achieved__P12_1" xmlDataType="string"/>
    </xmlCellPr>
  </singleXmlCell>
  <singleXmlCell id="593" r="J125" connectionId="0">
    <xmlCellPr id="1" uniqueName="1">
      <xmlPr mapId="43" xpath="/ns1:Root/ns1:Prog/ns1:Target_P3_2" xmlDataType="double"/>
    </xmlCellPr>
  </singleXmlCell>
  <singleXmlCell id="594" r="L125" connectionId="0">
    <xmlCellPr id="1" uniqueName="1">
      <xmlPr mapId="43" xpath="/ns1:Root/ns1:Prog/ns1:Target_P5_2" xmlDataType="double"/>
    </xmlCellPr>
  </singleXmlCell>
  <singleXmlCell id="595" r="M125" connectionId="0">
    <xmlCellPr id="1" uniqueName="1">
      <xmlPr mapId="43" xpath="/ns1:Root/ns1:Prog/ns1:Target_P6_2" xmlDataType="double"/>
    </xmlCellPr>
  </singleXmlCell>
  <singleXmlCell id="596" r="N125" connectionId="0">
    <xmlCellPr id="1" uniqueName="1">
      <xmlPr mapId="43" xpath="/ns1:Root/ns1:Prog/ns1:Target_P7_2" xmlDataType="double"/>
    </xmlCellPr>
  </singleXmlCell>
  <singleXmlCell id="597" r="P125" connectionId="0">
    <xmlCellPr id="1" uniqueName="1">
      <xmlPr mapId="43" xpath="/ns1:Root/ns1:Prog/ns1:Target_P8_2" xmlDataType="double"/>
    </xmlCellPr>
  </singleXmlCell>
  <singleXmlCell id="600" r="H125" connectionId="0">
    <xmlCellPr id="1" uniqueName="1">
      <xmlPr mapId="43" xpath="/ns1:Root/ns1:Prog/ns1:Target_P11_2" xmlDataType="double"/>
    </xmlCellPr>
  </singleXmlCell>
  <singleXmlCell id="601" r="I125" connectionId="0">
    <xmlCellPr id="1" uniqueName="1">
      <xmlPr mapId="43" xpath="/ns1:Root/ns1:Prog/ns1:Target_P12_2" xmlDataType="double"/>
    </xmlCellPr>
  </singleXmlCell>
  <singleXmlCell id="604" r="J126" connectionId="0">
    <xmlCellPr id="1" uniqueName="1">
      <xmlPr mapId="43" xpath="/ns1:Root/ns1:Prog/ns1:Achieved__P3_2" xmlDataType="double"/>
    </xmlCellPr>
  </singleXmlCell>
  <singleXmlCell id="605" r="K126" connectionId="0">
    <xmlCellPr id="1" uniqueName="1">
      <xmlPr mapId="43" xpath="/ns1:Root/ns1:Prog/ns1:Achieved__P4_2" xmlDataType="double"/>
    </xmlCellPr>
  </singleXmlCell>
  <singleXmlCell id="606" r="L126" connectionId="0">
    <xmlCellPr id="1" uniqueName="1">
      <xmlPr mapId="43" xpath="/ns1:Root/ns1:Prog/ns1:Achieved__P5_2" xmlDataType="string"/>
    </xmlCellPr>
  </singleXmlCell>
  <singleXmlCell id="607" r="M126" connectionId="0">
    <xmlCellPr id="1" uniqueName="1">
      <xmlPr mapId="43" xpath="/ns1:Root/ns1:Prog/ns1:Achieved__P6_2" xmlDataType="string"/>
    </xmlCellPr>
  </singleXmlCell>
  <singleXmlCell id="608" r="N126" connectionId="0">
    <xmlCellPr id="1" uniqueName="1">
      <xmlPr mapId="43" xpath="/ns1:Root/ns1:Prog/ns1:Achieved__P7_2" xmlDataType="string"/>
    </xmlCellPr>
  </singleXmlCell>
  <singleXmlCell id="609" r="P126" connectionId="0">
    <xmlCellPr id="1" uniqueName="1">
      <xmlPr mapId="43" xpath="/ns1:Root/ns1:Prog/ns1:Achieved__P8_2" xmlDataType="string"/>
    </xmlCellPr>
  </singleXmlCell>
  <singleXmlCell id="612" r="H126" connectionId="0">
    <xmlCellPr id="1" uniqueName="1">
      <xmlPr mapId="43" xpath="/ns1:Root/ns1:Prog/ns1:Achieved__P11_2" xmlDataType="string"/>
    </xmlCellPr>
  </singleXmlCell>
  <singleXmlCell id="613" r="I126" connectionId="0">
    <xmlCellPr id="1" uniqueName="1">
      <xmlPr mapId="43" xpath="/ns1:Root/ns1:Prog/ns1:Achieved__P12_2" xmlDataType="string"/>
    </xmlCellPr>
  </singleXmlCell>
  <singleXmlCell id="616" r="J117" connectionId="0">
    <xmlCellPr id="1" uniqueName="1">
      <xmlPr mapId="43" xpath="/ns1:Root/ns1:Prog/ns1:Target_P3_3" xmlDataType="double"/>
    </xmlCellPr>
  </singleXmlCell>
  <singleXmlCell id="617" r="K117" connectionId="0">
    <xmlCellPr id="1" uniqueName="1">
      <xmlPr mapId="43" xpath="/ns1:Root/ns1:Prog/ns1:Target_P4_3" xmlDataType="double"/>
    </xmlCellPr>
  </singleXmlCell>
  <singleXmlCell id="618" r="L117" connectionId="0">
    <xmlCellPr id="1" uniqueName="1">
      <xmlPr mapId="43" xpath="/ns1:Root/ns1:Prog/ns1:Target_P5_3" xmlDataType="double"/>
    </xmlCellPr>
  </singleXmlCell>
  <singleXmlCell id="619" r="M117" connectionId="0">
    <xmlCellPr id="1" uniqueName="1">
      <xmlPr mapId="43" xpath="/ns1:Root/ns1:Prog/ns1:Target_P6_3" xmlDataType="double"/>
    </xmlCellPr>
  </singleXmlCell>
  <singleXmlCell id="620" r="N117" connectionId="0">
    <xmlCellPr id="1" uniqueName="1">
      <xmlPr mapId="43" xpath="/ns1:Root/ns1:Prog/ns1:Target_P7_3" xmlDataType="double"/>
    </xmlCellPr>
  </singleXmlCell>
  <singleXmlCell id="621" r="P117" connectionId="0">
    <xmlCellPr id="1" uniqueName="1">
      <xmlPr mapId="43" xpath="/ns1:Root/ns1:Prog/ns1:Target_P8_3" xmlDataType="double"/>
    </xmlCellPr>
  </singleXmlCell>
  <singleXmlCell id="624" r="H117" connectionId="0">
    <xmlCellPr id="1" uniqueName="1">
      <xmlPr mapId="43" xpath="/ns1:Root/ns1:Prog/ns1:Target_P11_3" xmlDataType="string"/>
    </xmlCellPr>
  </singleXmlCell>
  <singleXmlCell id="625" r="I117" connectionId="0">
    <xmlCellPr id="1" uniqueName="1">
      <xmlPr mapId="43" xpath="/ns1:Root/ns1:Prog/ns1:Target_P12_3" xmlDataType="double"/>
    </xmlCellPr>
  </singleXmlCell>
  <singleXmlCell id="628" r="J118" connectionId="0">
    <xmlCellPr id="1" uniqueName="1">
      <xmlPr mapId="43" xpath="/ns1:Root/ns1:Prog/ns1:Achieved__P3_3" xmlDataType="string"/>
    </xmlCellPr>
  </singleXmlCell>
  <singleXmlCell id="629" r="K118" connectionId="0">
    <xmlCellPr id="1" uniqueName="1">
      <xmlPr mapId="43" xpath="/ns1:Root/ns1:Prog/ns1:Achieved__P4_3" xmlDataType="double"/>
    </xmlCellPr>
  </singleXmlCell>
  <singleXmlCell id="630" r="L118" connectionId="0">
    <xmlCellPr id="1" uniqueName="1">
      <xmlPr mapId="43" xpath="/ns1:Root/ns1:Prog/ns1:Achieved__P5_3" xmlDataType="string"/>
    </xmlCellPr>
  </singleXmlCell>
  <singleXmlCell id="631" r="M118" connectionId="0">
    <xmlCellPr id="1" uniqueName="1">
      <xmlPr mapId="43" xpath="/ns1:Root/ns1:Prog/ns1:Achieved__P6_3" xmlDataType="string"/>
    </xmlCellPr>
  </singleXmlCell>
  <singleXmlCell id="632" r="N118" connectionId="0">
    <xmlCellPr id="1" uniqueName="1">
      <xmlPr mapId="43" xpath="/ns1:Root/ns1:Prog/ns1:Achieved__P7_3" xmlDataType="string"/>
    </xmlCellPr>
  </singleXmlCell>
  <singleXmlCell id="633" r="P118" connectionId="0">
    <xmlCellPr id="1" uniqueName="1">
      <xmlPr mapId="43" xpath="/ns1:Root/ns1:Prog/ns1:Achieved__P8_3" xmlDataType="string"/>
    </xmlCellPr>
  </singleXmlCell>
  <singleXmlCell id="636" r="H118" connectionId="0">
    <xmlCellPr id="1" uniqueName="1">
      <xmlPr mapId="43" xpath="/ns1:Root/ns1:Prog/ns1:Achieved__P11_3" xmlDataType="string"/>
    </xmlCellPr>
  </singleXmlCell>
  <singleXmlCell id="637" r="I118" connectionId="0">
    <xmlCellPr id="1" uniqueName="1">
      <xmlPr mapId="43" xpath="/ns1:Root/ns1:Prog/ns1:Achieved__P12_3" xmlDataType="string"/>
    </xmlCellPr>
  </singleXmlCell>
  <singleXmlCell id="664" r="J119" connectionId="0">
    <xmlCellPr id="1" uniqueName="1">
      <xmlPr mapId="43" xpath="/ns1:Root/ns1:Prog/ns1:Target_P3_5" xmlDataType="double"/>
    </xmlCellPr>
  </singleXmlCell>
  <singleXmlCell id="665" r="K119" connectionId="0">
    <xmlCellPr id="1" uniqueName="1">
      <xmlPr mapId="43" xpath="/ns1:Root/ns1:Prog/ns1:Target_P4_5" xmlDataType="double"/>
    </xmlCellPr>
  </singleXmlCell>
  <singleXmlCell id="666" r="L119" connectionId="0">
    <xmlCellPr id="1" uniqueName="1">
      <xmlPr mapId="43" xpath="/ns1:Root/ns1:Prog/ns1:Target_P5_5" xmlDataType="double"/>
    </xmlCellPr>
  </singleXmlCell>
  <singleXmlCell id="667" r="M119" connectionId="0">
    <xmlCellPr id="1" uniqueName="1">
      <xmlPr mapId="43" xpath="/ns1:Root/ns1:Prog/ns1:Target_P6_5" xmlDataType="double"/>
    </xmlCellPr>
  </singleXmlCell>
  <singleXmlCell id="668" r="N119" connectionId="0">
    <xmlCellPr id="1" uniqueName="1">
      <xmlPr mapId="43" xpath="/ns1:Root/ns1:Prog/ns1:Target_P7_5" xmlDataType="double"/>
    </xmlCellPr>
  </singleXmlCell>
  <singleXmlCell id="669" r="P119" connectionId="0">
    <xmlCellPr id="1" uniqueName="1">
      <xmlPr mapId="43" xpath="/ns1:Root/ns1:Prog/ns1:Target_P8_5" xmlDataType="double"/>
    </xmlCellPr>
  </singleXmlCell>
  <singleXmlCell id="672" r="H119" connectionId="0">
    <xmlCellPr id="1" uniqueName="1">
      <xmlPr mapId="43" xpath="/ns1:Root/ns1:Prog/ns1:Target_P11_5" xmlDataType="double"/>
    </xmlCellPr>
  </singleXmlCell>
  <singleXmlCell id="673" r="I119" connectionId="0">
    <xmlCellPr id="1" uniqueName="1">
      <xmlPr mapId="43" xpath="/ns1:Root/ns1:Prog/ns1:Target_P12_5" xmlDataType="double"/>
    </xmlCellPr>
  </singleXmlCell>
  <singleXmlCell id="676" r="J120" connectionId="0">
    <xmlCellPr id="1" uniqueName="1">
      <xmlPr mapId="43" xpath="/ns1:Root/ns1:Prog/ns1:Achieved__P3_5" xmlDataType="double"/>
    </xmlCellPr>
  </singleXmlCell>
  <singleXmlCell id="677" r="K120" connectionId="0">
    <xmlCellPr id="1" uniqueName="1">
      <xmlPr mapId="43" xpath="/ns1:Root/ns1:Prog/ns1:Achieved__P4_5" xmlDataType="double"/>
    </xmlCellPr>
  </singleXmlCell>
  <singleXmlCell id="678" r="L120" connectionId="0">
    <xmlCellPr id="1" uniqueName="1">
      <xmlPr mapId="43" xpath="/ns1:Root/ns1:Prog/ns1:Achieved__P5_5" xmlDataType="string"/>
    </xmlCellPr>
  </singleXmlCell>
  <singleXmlCell id="679" r="M120" connectionId="0">
    <xmlCellPr id="1" uniqueName="1">
      <xmlPr mapId="43" xpath="/ns1:Root/ns1:Prog/ns1:Achieved__P6_5" xmlDataType="string"/>
    </xmlCellPr>
  </singleXmlCell>
  <singleXmlCell id="680" r="N120" connectionId="0">
    <xmlCellPr id="1" uniqueName="1">
      <xmlPr mapId="43" xpath="/ns1:Root/ns1:Prog/ns1:Achieved__P7_5" xmlDataType="string"/>
    </xmlCellPr>
  </singleXmlCell>
  <singleXmlCell id="681" r="P120" connectionId="0">
    <xmlCellPr id="1" uniqueName="1">
      <xmlPr mapId="43" xpath="/ns1:Root/ns1:Prog/ns1:Achieved__P8_5" xmlDataType="string"/>
    </xmlCellPr>
  </singleXmlCell>
  <singleXmlCell id="684" r="H120" connectionId="0">
    <xmlCellPr id="1" uniqueName="1">
      <xmlPr mapId="43" xpath="/ns1:Root/ns1:Prog/ns1:Achieved__P11_5" xmlDataType="string"/>
    </xmlCellPr>
  </singleXmlCell>
  <singleXmlCell id="685" r="I120" connectionId="0">
    <xmlCellPr id="1" uniqueName="1">
      <xmlPr mapId="43" xpath="/ns1:Root/ns1:Prog/ns1:Achieved__P12_5" xmlDataType="string"/>
    </xmlCellPr>
  </singleXmlCell>
  <singleXmlCell id="688" r="J123" connectionId="0">
    <xmlCellPr id="1" uniqueName="1">
      <xmlPr mapId="43" xpath="/ns1:Root/ns1:Prog/ns1:Target_P3_6" xmlDataType="double"/>
    </xmlCellPr>
  </singleXmlCell>
  <singleXmlCell id="689" r="K123" connectionId="0">
    <xmlCellPr id="1" uniqueName="1">
      <xmlPr mapId="43" xpath="/ns1:Root/ns1:Prog/ns1:Target_P4_6" xmlDataType="double"/>
    </xmlCellPr>
  </singleXmlCell>
  <singleXmlCell id="690" r="L123" connectionId="0">
    <xmlCellPr id="1" uniqueName="1">
      <xmlPr mapId="43" xpath="/ns1:Root/ns1:Prog/ns1:Target_P5_6" xmlDataType="double"/>
    </xmlCellPr>
  </singleXmlCell>
  <singleXmlCell id="691" r="M123" connectionId="0">
    <xmlCellPr id="1" uniqueName="1">
      <xmlPr mapId="43" xpath="/ns1:Root/ns1:Prog/ns1:Target_P6_6" xmlDataType="double"/>
    </xmlCellPr>
  </singleXmlCell>
  <singleXmlCell id="692" r="N123" connectionId="0">
    <xmlCellPr id="1" uniqueName="1">
      <xmlPr mapId="43" xpath="/ns1:Root/ns1:Prog/ns1:Target_P7_6" xmlDataType="double"/>
    </xmlCellPr>
  </singleXmlCell>
  <singleXmlCell id="693" r="P123" connectionId="0">
    <xmlCellPr id="1" uniqueName="1">
      <xmlPr mapId="43" xpath="/ns1:Root/ns1:Prog/ns1:Target_P8_6" xmlDataType="double"/>
    </xmlCellPr>
  </singleXmlCell>
  <singleXmlCell id="696" r="H123" connectionId="0">
    <xmlCellPr id="1" uniqueName="1">
      <xmlPr mapId="43" xpath="/ns1:Root/ns1:Prog/ns1:Target_P11_6" xmlDataType="double"/>
    </xmlCellPr>
  </singleXmlCell>
  <singleXmlCell id="697" r="I123" connectionId="0">
    <xmlCellPr id="1" uniqueName="1">
      <xmlPr mapId="43" xpath="/ns1:Root/ns1:Prog/ns1:Target_P12_6" xmlDataType="double"/>
    </xmlCellPr>
  </singleXmlCell>
  <singleXmlCell id="700" r="J124" connectionId="0">
    <xmlCellPr id="1" uniqueName="1">
      <xmlPr mapId="43" xpath="/ns1:Root/ns1:Prog/ns1:Achieved__P3_6" xmlDataType="double"/>
    </xmlCellPr>
  </singleXmlCell>
  <singleXmlCell id="701" r="K124" connectionId="0">
    <xmlCellPr id="1" uniqueName="1">
      <xmlPr mapId="43" xpath="/ns1:Root/ns1:Prog/ns1:Achieved__P4_6" xmlDataType="double"/>
    </xmlCellPr>
  </singleXmlCell>
  <singleXmlCell id="702" r="L124" connectionId="0">
    <xmlCellPr id="1" uniqueName="1">
      <xmlPr mapId="43" xpath="/ns1:Root/ns1:Prog/ns1:Achieved__P5_6" xmlDataType="string"/>
    </xmlCellPr>
  </singleXmlCell>
  <singleXmlCell id="703" r="M124" connectionId="0">
    <xmlCellPr id="1" uniqueName="1">
      <xmlPr mapId="43" xpath="/ns1:Root/ns1:Prog/ns1:Achieved__P6_6" xmlDataType="string"/>
    </xmlCellPr>
  </singleXmlCell>
  <singleXmlCell id="704" r="N124" connectionId="0">
    <xmlCellPr id="1" uniqueName="1">
      <xmlPr mapId="43" xpath="/ns1:Root/ns1:Prog/ns1:Achieved__P7_6" xmlDataType="string"/>
    </xmlCellPr>
  </singleXmlCell>
  <singleXmlCell id="705" r="P124" connectionId="0">
    <xmlCellPr id="1" uniqueName="1">
      <xmlPr mapId="43" xpath="/ns1:Root/ns1:Prog/ns1:Achieved__P8_6" xmlDataType="string"/>
    </xmlCellPr>
  </singleXmlCell>
  <singleXmlCell id="708" r="H124" connectionId="0">
    <xmlCellPr id="1" uniqueName="1">
      <xmlPr mapId="43" xpath="/ns1:Root/ns1:Prog/ns1:Achieved__P11_6" xmlDataType="string"/>
    </xmlCellPr>
  </singleXmlCell>
  <singleXmlCell id="709" r="I124" connectionId="0">
    <xmlCellPr id="1" uniqueName="1">
      <xmlPr mapId="43" xpath="/ns1:Root/ns1:Prog/ns1:Achieved__P12_6" xmlDataType="string"/>
    </xmlCellPr>
  </singleXmlCell>
  <singleXmlCell id="712" r="J127" connectionId="0">
    <xmlCellPr id="1" uniqueName="1">
      <xmlPr mapId="43" xpath="/ns1:Root/ns1:Prog/ns1:Target_P3_7" xmlDataType="double"/>
    </xmlCellPr>
  </singleXmlCell>
  <singleXmlCell id="713" r="K127" connectionId="0">
    <xmlCellPr id="1" uniqueName="1">
      <xmlPr mapId="43" xpath="/ns1:Root/ns1:Prog/ns1:Target_P4_7" xmlDataType="double"/>
    </xmlCellPr>
  </singleXmlCell>
  <singleXmlCell id="714" r="L127" connectionId="0">
    <xmlCellPr id="1" uniqueName="1">
      <xmlPr mapId="43" xpath="/ns1:Root/ns1:Prog/ns1:Target_P5_7" xmlDataType="double"/>
    </xmlCellPr>
  </singleXmlCell>
  <singleXmlCell id="715" r="M127" connectionId="0">
    <xmlCellPr id="1" uniqueName="1">
      <xmlPr mapId="43" xpath="/ns1:Root/ns1:Prog/ns1:Target_P6_7" xmlDataType="double"/>
    </xmlCellPr>
  </singleXmlCell>
  <singleXmlCell id="716" r="N127" connectionId="0">
    <xmlCellPr id="1" uniqueName="1">
      <xmlPr mapId="43" xpath="/ns1:Root/ns1:Prog/ns1:Target_P7_7" xmlDataType="double"/>
    </xmlCellPr>
  </singleXmlCell>
  <singleXmlCell id="717" r="P127" connectionId="0">
    <xmlCellPr id="1" uniqueName="1">
      <xmlPr mapId="43" xpath="/ns1:Root/ns1:Prog/ns1:Target_P8_7" xmlDataType="double"/>
    </xmlCellPr>
  </singleXmlCell>
  <singleXmlCell id="720" r="H127" connectionId="0">
    <xmlCellPr id="1" uniqueName="1">
      <xmlPr mapId="43" xpath="/ns1:Root/ns1:Prog/ns1:Target_P11_7" xmlDataType="double"/>
    </xmlCellPr>
  </singleXmlCell>
  <singleXmlCell id="721" r="I127" connectionId="0">
    <xmlCellPr id="1" uniqueName="1">
      <xmlPr mapId="43" xpath="/ns1:Root/ns1:Prog/ns1:Target_P12_7" xmlDataType="double"/>
    </xmlCellPr>
  </singleXmlCell>
  <singleXmlCell id="724" r="J128" connectionId="0">
    <xmlCellPr id="1" uniqueName="1">
      <xmlPr mapId="43" xpath="/ns1:Root/ns1:Prog/ns1:Achieved__P3_7" xmlDataType="double"/>
    </xmlCellPr>
  </singleXmlCell>
  <singleXmlCell id="725" r="K128" connectionId="0">
    <xmlCellPr id="1" uniqueName="1">
      <xmlPr mapId="43" xpath="/ns1:Root/ns1:Prog/ns1:Achieved__P4_7" xmlDataType="double"/>
    </xmlCellPr>
  </singleXmlCell>
  <singleXmlCell id="726" r="L128" connectionId="0">
    <xmlCellPr id="1" uniqueName="1">
      <xmlPr mapId="43" xpath="/ns1:Root/ns1:Prog/ns1:Achieved__P5_7" xmlDataType="string"/>
    </xmlCellPr>
  </singleXmlCell>
  <singleXmlCell id="727" r="M128" connectionId="0">
    <xmlCellPr id="1" uniqueName="1">
      <xmlPr mapId="43" xpath="/ns1:Root/ns1:Prog/ns1:Achieved__P6_7" xmlDataType="string"/>
    </xmlCellPr>
  </singleXmlCell>
  <singleXmlCell id="728" r="N128" connectionId="0">
    <xmlCellPr id="1" uniqueName="1">
      <xmlPr mapId="43" xpath="/ns1:Root/ns1:Prog/ns1:Achieved__P7_7" xmlDataType="string"/>
    </xmlCellPr>
  </singleXmlCell>
  <singleXmlCell id="729" r="P128" connectionId="0">
    <xmlCellPr id="1" uniqueName="1">
      <xmlPr mapId="43" xpath="/ns1:Root/ns1:Prog/ns1:Achieved__P8_7" xmlDataType="string"/>
    </xmlCellPr>
  </singleXmlCell>
  <singleXmlCell id="732" r="H128" connectionId="0">
    <xmlCellPr id="1" uniqueName="1">
      <xmlPr mapId="43" xpath="/ns1:Root/ns1:Prog/ns1:Achieved__P11_7" xmlDataType="string"/>
    </xmlCellPr>
  </singleXmlCell>
  <singleXmlCell id="733" r="I128" connectionId="0">
    <xmlCellPr id="1" uniqueName="1">
      <xmlPr mapId="43" xpath="/ns1:Root/ns1:Prog/ns1:Achieved__P12_7" xmlDataType="string"/>
    </xmlCellPr>
  </singleXmlCell>
  <singleXmlCell id="760" r="J131" connectionId="0">
    <xmlCellPr id="1" uniqueName="1">
      <xmlPr mapId="43" xpath="/ns1:Root/ns1:Prog/ns1:Target_P3_9" xmlDataType="double"/>
    </xmlCellPr>
  </singleXmlCell>
  <singleXmlCell id="761" r="K131" connectionId="0">
    <xmlCellPr id="1" uniqueName="1">
      <xmlPr mapId="43" xpath="/ns1:Root/ns1:Prog/ns1:Target_P4_9" xmlDataType="double"/>
    </xmlCellPr>
  </singleXmlCell>
  <singleXmlCell id="762" r="L131" connectionId="0">
    <xmlCellPr id="1" uniqueName="1">
      <xmlPr mapId="43" xpath="/ns1:Root/ns1:Prog/ns1:Target_P5_9" xmlDataType="double"/>
    </xmlCellPr>
  </singleXmlCell>
  <singleXmlCell id="763" r="M131" connectionId="0">
    <xmlCellPr id="1" uniqueName="1">
      <xmlPr mapId="43" xpath="/ns1:Root/ns1:Prog/ns1:Target_P6_9" xmlDataType="double"/>
    </xmlCellPr>
  </singleXmlCell>
  <singleXmlCell id="764" r="N131" connectionId="0">
    <xmlCellPr id="1" uniqueName="1">
      <xmlPr mapId="43" xpath="/ns1:Root/ns1:Prog/ns1:Target_P7_9" xmlDataType="double"/>
    </xmlCellPr>
  </singleXmlCell>
  <singleXmlCell id="765" r="P131" connectionId="0">
    <xmlCellPr id="1" uniqueName="1">
      <xmlPr mapId="43" xpath="/ns1:Root/ns1:Prog/ns1:Target_P8_9" xmlDataType="double"/>
    </xmlCellPr>
  </singleXmlCell>
  <singleXmlCell id="768" r="H131" connectionId="0">
    <xmlCellPr id="1" uniqueName="1">
      <xmlPr mapId="43" xpath="/ns1:Root/ns1:Prog/ns1:Target_P11_9" xmlDataType="double"/>
    </xmlCellPr>
  </singleXmlCell>
  <singleXmlCell id="769" r="I131" connectionId="0">
    <xmlCellPr id="1" uniqueName="1">
      <xmlPr mapId="43" xpath="/ns1:Root/ns1:Prog/ns1:Target_P12_9" xmlDataType="double"/>
    </xmlCellPr>
  </singleXmlCell>
  <singleXmlCell id="772" r="J132" connectionId="0">
    <xmlCellPr id="1" uniqueName="1">
      <xmlPr mapId="43" xpath="/ns1:Root/ns1:Prog/ns1:Achieved__P3_9" xmlDataType="string"/>
    </xmlCellPr>
  </singleXmlCell>
  <singleXmlCell id="773" r="K132" connectionId="0">
    <xmlCellPr id="1" uniqueName="1">
      <xmlPr mapId="43" xpath="/ns1:Root/ns1:Prog/ns1:Achieved__P4_9" xmlDataType="double"/>
    </xmlCellPr>
  </singleXmlCell>
  <singleXmlCell id="774" r="L132" connectionId="0">
    <xmlCellPr id="1" uniqueName="1">
      <xmlPr mapId="43" xpath="/ns1:Root/ns1:Prog/ns1:Achieved__P5_9" xmlDataType="string"/>
    </xmlCellPr>
  </singleXmlCell>
  <singleXmlCell id="775" r="M132" connectionId="0">
    <xmlCellPr id="1" uniqueName="1">
      <xmlPr mapId="43" xpath="/ns1:Root/ns1:Prog/ns1:Achieved__P6_9" xmlDataType="string"/>
    </xmlCellPr>
  </singleXmlCell>
  <singleXmlCell id="776" r="N132" connectionId="0">
    <xmlCellPr id="1" uniqueName="1">
      <xmlPr mapId="43" xpath="/ns1:Root/ns1:Prog/ns1:Achieved__P7_9" xmlDataType="string"/>
    </xmlCellPr>
  </singleXmlCell>
  <singleXmlCell id="777" r="P132" connectionId="0">
    <xmlCellPr id="1" uniqueName="1">
      <xmlPr mapId="43" xpath="/ns1:Root/ns1:Prog/ns1:Achieved__P8_9" xmlDataType="string"/>
    </xmlCellPr>
  </singleXmlCell>
  <singleXmlCell id="780" r="H132" connectionId="0">
    <xmlCellPr id="1" uniqueName="1">
      <xmlPr mapId="43" xpath="/ns1:Root/ns1:Prog/ns1:Achieved__P11_9" xmlDataType="string"/>
    </xmlCellPr>
  </singleXmlCell>
  <singleXmlCell id="781" r="I132" connectionId="0">
    <xmlCellPr id="1" uniqueName="1">
      <xmlPr mapId="43" xpath="/ns1:Root/ns1:Prog/ns1:Achieved__P12_9" xmlDataType="string"/>
    </xmlCellPr>
  </singleXmlCell>
  <singleXmlCell id="784" r="J133" connectionId="0">
    <xmlCellPr id="1" uniqueName="1">
      <xmlPr mapId="43" xpath="/ns1:Root/ns1:Prog/ns1:Target_P3" xmlDataType="string"/>
    </xmlCellPr>
  </singleXmlCell>
  <singleXmlCell id="785" r="K133" connectionId="0">
    <xmlCellPr id="1" uniqueName="1">
      <xmlPr mapId="43" xpath="/ns1:Root/ns1:Prog/ns1:Target_P4" xmlDataType="double"/>
    </xmlCellPr>
  </singleXmlCell>
  <singleXmlCell id="786" r="L133" connectionId="0">
    <xmlCellPr id="1" uniqueName="1">
      <xmlPr mapId="43" xpath="/ns1:Root/ns1:Prog/ns1:Target_P5" xmlDataType="string"/>
    </xmlCellPr>
  </singleXmlCell>
  <singleXmlCell id="787" r="M133" connectionId="0">
    <xmlCellPr id="1" uniqueName="1">
      <xmlPr mapId="43" xpath="/ns1:Root/ns1:Prog/ns1:Target_P6" xmlDataType="string"/>
    </xmlCellPr>
  </singleXmlCell>
  <singleXmlCell id="788" r="N133" connectionId="0">
    <xmlCellPr id="1" uniqueName="1">
      <xmlPr mapId="43" xpath="/ns1:Root/ns1:Prog/ns1:Target_P7" xmlDataType="string"/>
    </xmlCellPr>
  </singleXmlCell>
  <singleXmlCell id="789" r="P133" connectionId="0">
    <xmlCellPr id="1" uniqueName="1">
      <xmlPr mapId="43" xpath="/ns1:Root/ns1:Prog/ns1:Target_P8" xmlDataType="string"/>
    </xmlCellPr>
  </singleXmlCell>
  <singleXmlCell id="792" r="H133" connectionId="0">
    <xmlCellPr id="1" uniqueName="1">
      <xmlPr mapId="43" xpath="/ns1:Root/ns1:Prog/ns1:Target_P11" xmlDataType="string"/>
    </xmlCellPr>
  </singleXmlCell>
  <singleXmlCell id="793" r="I133" connectionId="0">
    <xmlCellPr id="1" uniqueName="1">
      <xmlPr mapId="43" xpath="/ns1:Root/ns1:Prog/ns1:Target_P12" xmlDataType="string"/>
    </xmlCellPr>
  </singleXmlCell>
  <singleXmlCell id="796" r="J134" connectionId="0">
    <xmlCellPr id="1" uniqueName="1">
      <xmlPr mapId="43" xpath="/ns1:Root/ns1:Prog/ns1:Achieved__P3" xmlDataType="string"/>
    </xmlCellPr>
  </singleXmlCell>
  <singleXmlCell id="797" r="K134" connectionId="0">
    <xmlCellPr id="1" uniqueName="1">
      <xmlPr mapId="43" xpath="/ns1:Root/ns1:Prog/ns1:Achieved__P4" xmlDataType="string"/>
    </xmlCellPr>
  </singleXmlCell>
  <singleXmlCell id="798" r="L134" connectionId="0">
    <xmlCellPr id="1" uniqueName="1">
      <xmlPr mapId="43" xpath="/ns1:Root/ns1:Prog/ns1:Achieved__P5" xmlDataType="string"/>
    </xmlCellPr>
  </singleXmlCell>
  <singleXmlCell id="799" r="M134" connectionId="0">
    <xmlCellPr id="1" uniqueName="1">
      <xmlPr mapId="43" xpath="/ns1:Root/ns1:Prog/ns1:Achieved__P6" xmlDataType="string"/>
    </xmlCellPr>
  </singleXmlCell>
  <singleXmlCell id="800" r="N134" connectionId="0">
    <xmlCellPr id="1" uniqueName="1">
      <xmlPr mapId="43" xpath="/ns1:Root/ns1:Prog/ns1:Achieved__P7" xmlDataType="string"/>
    </xmlCellPr>
  </singleXmlCell>
  <singleXmlCell id="801" r="P134" connectionId="0">
    <xmlCellPr id="1" uniqueName="1">
      <xmlPr mapId="43" xpath="/ns1:Root/ns1:Prog/ns1:Achieved__P8" xmlDataType="string"/>
    </xmlCellPr>
  </singleXmlCell>
  <singleXmlCell id="804" r="H134" connectionId="0">
    <xmlCellPr id="1" uniqueName="1">
      <xmlPr mapId="43" xpath="/ns1:Root/ns1:Prog/ns1:Achieved__P11" xmlDataType="string"/>
    </xmlCellPr>
  </singleXmlCell>
  <singleXmlCell id="805" r="I134" connectionId="0">
    <xmlCellPr id="1" uniqueName="1">
      <xmlPr mapId="43" xpath="/ns1:Root/ns1:Prog/ns1:Achieved__P12" xmlDataType="string"/>
    </xmlCellPr>
  </singleXmlCell>
  <singleXmlCell id="806" r="K125" connectionId="0">
    <xmlCellPr id="1" uniqueName="1">
      <xmlPr mapId="43" xpath="/ns1:Root/ns1:Prog/ns1:Target_P4_2" xmlDataType="double"/>
    </xmlCellPr>
  </singleXmlCell>
  <singleXmlCell id="807" r="B117" connectionId="0">
    <xmlCellPr id="1" uniqueName="1">
      <xmlPr mapId="43" xpath="/ns1:Root/ns1:P1" xmlDataType="string"/>
    </xmlCellPr>
  </singleXmlCell>
  <singleXmlCell id="808" r="E117" connectionId="0">
    <xmlCellPr id="1" uniqueName="1">
      <xmlPr mapId="43" xpath="/ns1:Root/ns1:P1_Code" xmlDataType="double"/>
    </xmlCellPr>
  </singleXmlCell>
  <singleXmlCell id="809" r="F121" connectionId="0">
    <xmlCellPr id="1" uniqueName="1">
      <xmlPr mapId="43" xpath="/ns1:Root/ns1:P1_Tied" xmlDataType="string"/>
    </xmlCellPr>
  </singleXmlCell>
  <singleXmlCell id="810" r="B121" connectionId="0">
    <xmlCellPr id="1" uniqueName="1">
      <xmlPr mapId="43" xpath="/ns1:Root/ns1:P2" xmlDataType="string"/>
    </xmlCellPr>
  </singleXmlCell>
  <singleXmlCell id="811" r="E121" connectionId="0">
    <xmlCellPr id="1" uniqueName="1">
      <xmlPr mapId="43" xpath="/ns1:Root/ns1:P2_Code" xmlDataType="double"/>
    </xmlCellPr>
  </singleXmlCell>
  <singleXmlCell id="812" r="F125" connectionId="0">
    <xmlCellPr id="1" uniqueName="1">
      <xmlPr mapId="43" xpath="/ns1:Root/ns1:P2_Tied" xmlDataType="string"/>
    </xmlCellPr>
  </singleXmlCell>
  <singleXmlCell id="813" r="B123" connectionId="0">
    <xmlCellPr id="1" uniqueName="1">
      <xmlPr mapId="43" xpath="/ns1:Root/ns1:P3" xmlDataType="string"/>
    </xmlCellPr>
  </singleXmlCell>
  <singleXmlCell id="814" r="E123" connectionId="0">
    <xmlCellPr id="1" uniqueName="1">
      <xmlPr mapId="43" xpath="/ns1:Root/ns1:P3_Code" xmlDataType="double"/>
    </xmlCellPr>
  </singleXmlCell>
  <singleXmlCell id="815" r="F117" connectionId="0">
    <xmlCellPr id="1" uniqueName="1">
      <xmlPr mapId="43" xpath="/ns1:Root/ns1:P3_Tied" xmlDataType="string"/>
    </xmlCellPr>
  </singleXmlCell>
  <singleXmlCell id="819" r="B125" connectionId="0">
    <xmlCellPr id="1" uniqueName="1">
      <xmlPr mapId="43" xpath="/ns1:Root/ns1:P5" xmlDataType="string"/>
    </xmlCellPr>
  </singleXmlCell>
  <singleXmlCell id="820" r="E125" connectionId="0">
    <xmlCellPr id="1" uniqueName="1">
      <xmlPr mapId="43" xpath="/ns1:Root/ns1:P5_Code" xmlDataType="double"/>
    </xmlCellPr>
  </singleXmlCell>
  <singleXmlCell id="821" r="F119" connectionId="0">
    <xmlCellPr id="1" uniqueName="1">
      <xmlPr mapId="43" xpath="/ns1:Root/ns1:P5_Tied" xmlDataType="string"/>
    </xmlCellPr>
  </singleXmlCell>
  <singleXmlCell id="822" r="B119" connectionId="0">
    <xmlCellPr id="1" uniqueName="1">
      <xmlPr mapId="43" xpath="/ns1:Root/ns1:P6" xmlDataType="string"/>
    </xmlCellPr>
  </singleXmlCell>
  <singleXmlCell id="823" r="E119" connectionId="0">
    <xmlCellPr id="1" uniqueName="1">
      <xmlPr mapId="43" xpath="/ns1:Root/ns1:P6_Code" xmlDataType="double"/>
    </xmlCellPr>
  </singleXmlCell>
  <singleXmlCell id="824" r="F123" connectionId="0">
    <xmlCellPr id="1" uniqueName="1">
      <xmlPr mapId="43" xpath="/ns1:Root/ns1:P6_Tied" xmlDataType="string"/>
    </xmlCellPr>
  </singleXmlCell>
  <singleXmlCell id="825" r="B127" connectionId="0">
    <xmlCellPr id="1" uniqueName="1">
      <xmlPr mapId="43" xpath="/ns1:Root/ns1:P7" xmlDataType="string"/>
    </xmlCellPr>
  </singleXmlCell>
  <singleXmlCell id="826" r="E127" connectionId="0">
    <xmlCellPr id="1" uniqueName="1">
      <xmlPr mapId="43" xpath="/ns1:Root/ns1:P7_Code" xmlDataType="double"/>
    </xmlCellPr>
  </singleXmlCell>
  <singleXmlCell id="827" r="F127" connectionId="0">
    <xmlCellPr id="1" uniqueName="1">
      <xmlPr mapId="43" xpath="/ns1:Root/ns1:P7_Tied" xmlDataType="string"/>
    </xmlCellPr>
  </singleXmlCell>
  <singleXmlCell id="831" r="B131" connectionId="0">
    <xmlCellPr id="1" uniqueName="1">
      <xmlPr mapId="43" xpath="/ns1:Root/ns1:P9" xmlDataType="string"/>
    </xmlCellPr>
  </singleXmlCell>
  <singleXmlCell id="832" r="E131" connectionId="0">
    <xmlCellPr id="1" uniqueName="1">
      <xmlPr mapId="43" xpath="/ns1:Root/ns1:P9_Code" xmlDataType="double"/>
    </xmlCellPr>
  </singleXmlCell>
  <singleXmlCell id="833" r="F131" connectionId="0">
    <xmlCellPr id="1" uniqueName="1">
      <xmlPr mapId="43" xpath="/ns1:Root/ns1:P9_Tied" xmlDataType="double"/>
    </xmlCellPr>
  </singleXmlCell>
  <singleXmlCell id="834" r="B133" connectionId="0">
    <xmlCellPr id="1" uniqueName="1">
      <xmlPr mapId="43" xpath="/ns1:Root/ns1:P10" xmlDataType="string"/>
    </xmlCellPr>
  </singleXmlCell>
  <singleXmlCell id="835" r="E133" connectionId="0">
    <xmlCellPr id="1" uniqueName="1">
      <xmlPr mapId="43" xpath="/ns1:Root/ns1:P10_Code" xmlDataType="double"/>
    </xmlCellPr>
  </singleXmlCell>
  <singleXmlCell id="836" r="F133"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zoomScaleNormal="100" workbookViewId="0">
      <selection activeCell="B2" sqref="B2:L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472" t="str">
        <f>+'Detalii despre Grant'!B3:J3</f>
        <v>Dashboard:  Moldova - TB</v>
      </c>
      <c r="C2" s="472"/>
      <c r="D2" s="472"/>
      <c r="E2" s="472"/>
      <c r="F2" s="472"/>
      <c r="G2" s="472"/>
      <c r="H2" s="472"/>
      <c r="I2" s="472"/>
      <c r="J2" s="472"/>
      <c r="K2" s="472"/>
      <c r="L2" s="472"/>
      <c r="M2" s="1"/>
      <c r="N2" s="1"/>
      <c r="O2" s="1"/>
    </row>
    <row r="4" spans="2:15" ht="21">
      <c r="B4" s="473" t="str">
        <f>+IF('Introducerea datelor'!G6="Please Select", "",'Introducerea datelor'!G6) &amp;"  "&amp;+IF('Introducerea datelor'!G8="Please Select", "", 'Introducerea datelor'!G8&amp;",  ")&amp;+IF('Introducerea datelor'!I8="Please Select","",'Introducerea datelor'!I8)</f>
        <v>TB  Round 9,  Phase 2</v>
      </c>
      <c r="C4" s="473"/>
      <c r="D4" s="473"/>
      <c r="E4" s="474"/>
      <c r="F4" s="188"/>
      <c r="G4" s="188"/>
      <c r="H4" s="280" t="str">
        <f>+'Introducerea datelor'!B6&amp;" "&amp;+'Introducerea datelor'!C6</f>
        <v>Grant No.(Nr. Grantului): MOL-T-PAS</v>
      </c>
      <c r="I4" s="280"/>
      <c r="J4" s="187"/>
      <c r="K4" s="188"/>
      <c r="L4" s="188"/>
    </row>
    <row r="22" spans="2:12" ht="26.25">
      <c r="B22" s="475" t="s">
        <v>380</v>
      </c>
      <c r="C22" s="476"/>
      <c r="D22" s="476"/>
      <c r="E22" s="476"/>
      <c r="F22" s="476"/>
      <c r="G22" s="476"/>
      <c r="H22" s="476"/>
      <c r="I22" s="476"/>
      <c r="J22" s="476"/>
      <c r="K22" s="476"/>
      <c r="L22" s="476"/>
    </row>
  </sheetData>
  <sheetProtection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49"/>
  <sheetViews>
    <sheetView showGridLines="0" topLeftCell="E1" zoomScale="85" zoomScaleNormal="85" workbookViewId="0">
      <pane ySplit="2" topLeftCell="A12" activePane="bottomLeft" state="frozen"/>
      <selection activeCell="E22" sqref="E22"/>
      <selection pane="bottomLeft" activeCell="E1" sqref="E1"/>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8.42578125" customWidth="1"/>
    <col min="14" max="14" width="0.140625" style="35" hidden="1" customWidth="1"/>
    <col min="15" max="15" width="0.42578125" style="35"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63" t="str">
        <f>+"Dashboard: "&amp;" "&amp;+IF('Introducerea datelor'!C4="Please Select","",'Introducerea datelor'!C4&amp;" - ")&amp;+IF('Introducerea datelor'!G6="Please Select","",'Introducerea datelor'!G6)</f>
        <v>Dashboard:  Moldova - TB</v>
      </c>
      <c r="C2" s="563"/>
      <c r="D2" s="563"/>
      <c r="E2" s="563"/>
      <c r="F2" s="563"/>
      <c r="G2" s="563"/>
      <c r="H2" s="563"/>
      <c r="I2" s="563"/>
      <c r="J2" s="563"/>
      <c r="K2" s="563"/>
      <c r="L2" s="563"/>
      <c r="M2" s="563"/>
    </row>
    <row r="3" spans="1:15" ht="15.75" customHeight="1">
      <c r="A3" s="3"/>
      <c r="B3" s="181"/>
      <c r="C3" s="181"/>
      <c r="D3" s="181"/>
      <c r="E3" s="181"/>
      <c r="F3" s="181"/>
      <c r="G3" s="181"/>
      <c r="H3" s="181"/>
      <c r="I3" s="181"/>
      <c r="J3" s="181"/>
      <c r="K3" s="182"/>
      <c r="L3" s="182"/>
      <c r="M3" s="3"/>
    </row>
    <row r="5" spans="1:15" ht="23.25">
      <c r="B5" s="559" t="s">
        <v>311</v>
      </c>
      <c r="C5" s="559"/>
      <c r="D5" s="559"/>
      <c r="E5" s="559"/>
      <c r="F5" s="559"/>
      <c r="G5" s="559"/>
      <c r="H5" s="559"/>
      <c r="I5" s="559"/>
      <c r="J5" s="559"/>
      <c r="K5" s="559"/>
      <c r="L5" s="559"/>
      <c r="M5" s="559"/>
      <c r="N5" s="559"/>
      <c r="O5" s="559"/>
    </row>
    <row r="7" spans="1:15" ht="21">
      <c r="B7" s="564" t="s">
        <v>300</v>
      </c>
      <c r="C7" s="565"/>
      <c r="D7" s="566"/>
      <c r="E7" s="564" t="s">
        <v>301</v>
      </c>
      <c r="F7" s="565"/>
      <c r="G7" s="565"/>
      <c r="H7" s="565"/>
      <c r="I7" s="566"/>
      <c r="J7" s="564" t="s">
        <v>302</v>
      </c>
      <c r="K7" s="565"/>
      <c r="L7" s="566"/>
      <c r="M7" s="564" t="s">
        <v>352</v>
      </c>
      <c r="N7" s="565"/>
      <c r="O7" s="566"/>
    </row>
    <row r="8" spans="1:15" ht="72.75" customHeight="1">
      <c r="B8" s="510" t="str">
        <f>+'Introducerea datelor'!B27</f>
        <v>F1:  Budget and disbursements by Global Fund (Bugetul și debursările de către Fondul Global)</v>
      </c>
      <c r="C8" s="534"/>
      <c r="D8" s="535"/>
      <c r="E8" s="538" t="s">
        <v>411</v>
      </c>
      <c r="F8" s="539"/>
      <c r="G8" s="539"/>
      <c r="H8" s="539"/>
      <c r="I8" s="540"/>
      <c r="J8" s="486" t="s">
        <v>353</v>
      </c>
      <c r="K8" s="487"/>
      <c r="L8" s="488"/>
      <c r="M8" s="486" t="s">
        <v>376</v>
      </c>
      <c r="N8" s="487"/>
      <c r="O8" s="488"/>
    </row>
    <row r="9" spans="1:15" ht="83.25" customHeight="1">
      <c r="B9" s="510" t="str">
        <f>+'Introducerea datelor'!B36</f>
        <v>F2:  Budget and actual expenditures by Grant Objective (Bugetul și cheltuielile actuale după Obiectivele Grantului)</v>
      </c>
      <c r="C9" s="534"/>
      <c r="D9" s="535"/>
      <c r="E9" s="513" t="s">
        <v>361</v>
      </c>
      <c r="F9" s="511"/>
      <c r="G9" s="511"/>
      <c r="H9" s="511"/>
      <c r="I9" s="512"/>
      <c r="J9" s="486" t="s">
        <v>355</v>
      </c>
      <c r="K9" s="487"/>
      <c r="L9" s="488"/>
      <c r="M9" s="486" t="s">
        <v>376</v>
      </c>
      <c r="N9" s="487"/>
      <c r="O9" s="488"/>
    </row>
    <row r="10" spans="1:15" ht="152.25" customHeight="1">
      <c r="B10" s="572" t="str">
        <f>+'Introducerea datelor'!B49</f>
        <v>F3:Disbursements and expenditures (Debursări și cheltuieli)</v>
      </c>
      <c r="C10" s="573"/>
      <c r="D10" s="574"/>
      <c r="E10" s="513" t="s">
        <v>377</v>
      </c>
      <c r="F10" s="511"/>
      <c r="G10" s="511"/>
      <c r="H10" s="511"/>
      <c r="I10" s="512"/>
      <c r="J10" s="486" t="s">
        <v>362</v>
      </c>
      <c r="K10" s="487"/>
      <c r="L10" s="488"/>
      <c r="M10" s="486" t="s">
        <v>354</v>
      </c>
      <c r="N10" s="487"/>
      <c r="O10" s="488"/>
    </row>
    <row r="11" spans="1:15" ht="202.5" customHeight="1">
      <c r="B11" s="572" t="str">
        <f>+'Introducerea datelor'!B58</f>
        <v xml:space="preserve">F4:  Latest PR reporting and disbursement cycle (Ultima perioadă de raportare și debursare a RP) </v>
      </c>
      <c r="C11" s="581"/>
      <c r="D11" s="582"/>
      <c r="E11" s="513" t="s">
        <v>381</v>
      </c>
      <c r="F11" s="511"/>
      <c r="G11" s="511"/>
      <c r="H11" s="511"/>
      <c r="I11" s="512"/>
      <c r="J11" s="486" t="s">
        <v>363</v>
      </c>
      <c r="K11" s="487"/>
      <c r="L11" s="488"/>
      <c r="M11" s="486" t="s">
        <v>305</v>
      </c>
      <c r="N11" s="487"/>
      <c r="O11" s="488"/>
    </row>
    <row r="12" spans="1:15" s="19" customFormat="1">
      <c r="B12" s="580"/>
      <c r="C12" s="580"/>
      <c r="D12" s="580"/>
      <c r="E12" s="583"/>
      <c r="F12" s="583"/>
      <c r="G12" s="583"/>
      <c r="H12" s="583"/>
      <c r="I12" s="583"/>
      <c r="J12" s="583"/>
      <c r="K12" s="583"/>
      <c r="L12" s="583"/>
      <c r="M12" s="583"/>
      <c r="N12" s="583"/>
      <c r="O12" s="583"/>
    </row>
    <row r="13" spans="1:15" s="19" customFormat="1">
      <c r="B13" s="570"/>
      <c r="C13" s="570"/>
      <c r="D13" s="570"/>
      <c r="E13" s="571"/>
      <c r="F13" s="571"/>
      <c r="G13" s="571"/>
      <c r="H13" s="571"/>
      <c r="I13" s="571"/>
      <c r="J13" s="571"/>
      <c r="K13" s="571"/>
      <c r="L13" s="571"/>
      <c r="M13" s="571"/>
      <c r="N13" s="571"/>
      <c r="O13" s="571"/>
    </row>
    <row r="14" spans="1:15" s="19" customFormat="1">
      <c r="B14" s="570"/>
      <c r="C14" s="570"/>
      <c r="D14" s="570"/>
      <c r="E14" s="571"/>
      <c r="F14" s="571"/>
      <c r="G14" s="571"/>
      <c r="H14" s="571"/>
      <c r="I14" s="571"/>
      <c r="J14" s="571"/>
      <c r="K14" s="571"/>
      <c r="L14" s="571"/>
      <c r="M14" s="571"/>
      <c r="N14" s="571"/>
      <c r="O14" s="571"/>
    </row>
    <row r="15" spans="1:15" s="19" customFormat="1">
      <c r="B15" s="570"/>
      <c r="C15" s="570"/>
      <c r="D15" s="570"/>
      <c r="E15" s="571"/>
      <c r="F15" s="571"/>
      <c r="G15" s="571"/>
      <c r="H15" s="571"/>
      <c r="I15" s="571"/>
      <c r="J15" s="571"/>
      <c r="K15" s="571"/>
      <c r="L15" s="571"/>
      <c r="M15" s="571"/>
      <c r="N15" s="571"/>
      <c r="O15" s="571"/>
    </row>
    <row r="16" spans="1:15" ht="23.25">
      <c r="B16" s="559" t="s">
        <v>312</v>
      </c>
      <c r="C16" s="559"/>
      <c r="D16" s="559"/>
      <c r="E16" s="559"/>
      <c r="F16" s="559"/>
      <c r="G16" s="559"/>
      <c r="H16" s="559"/>
      <c r="I16" s="559"/>
      <c r="J16" s="559"/>
      <c r="K16" s="559"/>
      <c r="L16" s="559"/>
      <c r="M16" s="559"/>
      <c r="N16" s="559"/>
      <c r="O16" s="559"/>
    </row>
    <row r="18" spans="1:15" ht="21">
      <c r="B18" s="567" t="s">
        <v>300</v>
      </c>
      <c r="C18" s="568"/>
      <c r="D18" s="569"/>
      <c r="E18" s="567" t="s">
        <v>301</v>
      </c>
      <c r="F18" s="568"/>
      <c r="G18" s="568"/>
      <c r="H18" s="568"/>
      <c r="I18" s="569"/>
      <c r="J18" s="567" t="s">
        <v>302</v>
      </c>
      <c r="K18" s="568"/>
      <c r="L18" s="569"/>
      <c r="M18" s="567" t="s">
        <v>303</v>
      </c>
      <c r="N18" s="568"/>
      <c r="O18" s="569"/>
    </row>
    <row r="19" spans="1:15" ht="80.25" customHeight="1">
      <c r="B19" s="510" t="str">
        <f>+'Introducerea datelor'!B69</f>
        <v xml:space="preserve">M1:  Status of Conditions Precedent (CPs) and Time Bound Actions (TBAs) (Statutul Condițiilor Precedente și a Acțiunilor Prestabilite în Timp) </v>
      </c>
      <c r="C19" s="511"/>
      <c r="D19" s="512"/>
      <c r="E19" s="513" t="s">
        <v>310</v>
      </c>
      <c r="F19" s="511"/>
      <c r="G19" s="511"/>
      <c r="H19" s="511"/>
      <c r="I19" s="512"/>
      <c r="J19" s="486" t="s">
        <v>356</v>
      </c>
      <c r="K19" s="487"/>
      <c r="L19" s="488"/>
      <c r="M19" s="486" t="s">
        <v>357</v>
      </c>
      <c r="N19" s="487"/>
      <c r="O19" s="488"/>
    </row>
    <row r="20" spans="1:15" ht="58.5" customHeight="1">
      <c r="B20" s="510" t="str">
        <f>+'Introducerea datelor'!B76</f>
        <v xml:space="preserve">M2:  Status of key PR management positions (Statutul pozițiilor cheie a RP) </v>
      </c>
      <c r="C20" s="511"/>
      <c r="D20" s="512"/>
      <c r="E20" s="513" t="s">
        <v>378</v>
      </c>
      <c r="F20" s="511"/>
      <c r="G20" s="511"/>
      <c r="H20" s="511"/>
      <c r="I20" s="512"/>
      <c r="J20" s="486" t="s">
        <v>307</v>
      </c>
      <c r="K20" s="487"/>
      <c r="L20" s="488"/>
      <c r="M20" s="486" t="s">
        <v>306</v>
      </c>
      <c r="N20" s="487"/>
      <c r="O20" s="488"/>
    </row>
    <row r="21" spans="1:15" ht="110.25" customHeight="1">
      <c r="B21" s="510" t="str">
        <f>+'Introducerea datelor'!B81</f>
        <v xml:space="preserve">M3:  Contractual arrangements (SRs)  (Aranjamente contractuale (SR)) </v>
      </c>
      <c r="C21" s="511"/>
      <c r="D21" s="512"/>
      <c r="E21" s="514" t="s">
        <v>50</v>
      </c>
      <c r="F21" s="511"/>
      <c r="G21" s="511"/>
      <c r="H21" s="511"/>
      <c r="I21" s="512"/>
      <c r="J21" s="486" t="s">
        <v>358</v>
      </c>
      <c r="K21" s="487"/>
      <c r="L21" s="488"/>
      <c r="M21" s="486" t="s">
        <v>359</v>
      </c>
      <c r="N21" s="487"/>
      <c r="O21" s="488"/>
    </row>
    <row r="22" spans="1:15" ht="55.5" customHeight="1">
      <c r="B22" s="510" t="str">
        <f>+'Introducerea datelor'!B86</f>
        <v>M4: Number of complete reports received on time (Numărul rapoartelor complete recepționate la timp)</v>
      </c>
      <c r="C22" s="511"/>
      <c r="D22" s="512"/>
      <c r="E22" s="514" t="s">
        <v>382</v>
      </c>
      <c r="F22" s="536"/>
      <c r="G22" s="536"/>
      <c r="H22" s="536"/>
      <c r="I22" s="537"/>
      <c r="J22" s="486" t="s">
        <v>364</v>
      </c>
      <c r="K22" s="487"/>
      <c r="L22" s="488"/>
      <c r="M22" s="486" t="s">
        <v>308</v>
      </c>
      <c r="N22" s="487"/>
      <c r="O22" s="488"/>
    </row>
    <row r="23" spans="1:15" ht="123.75" customHeight="1">
      <c r="B23" s="515" t="str">
        <f>+'Introducerea datelor'!B92</f>
        <v>M5: Budget and Procurement of health products, health equipment, medicines and pharmaceuticals (Bugetul și Procurarea produselor medicale, echipamentului medical, medicamentelor și produselor farmaceutice )</v>
      </c>
      <c r="C23" s="516"/>
      <c r="D23" s="517"/>
      <c r="E23" s="553" t="s">
        <v>365</v>
      </c>
      <c r="F23" s="554"/>
      <c r="G23" s="554"/>
      <c r="H23" s="554"/>
      <c r="I23" s="555"/>
      <c r="J23" s="495" t="s">
        <v>304</v>
      </c>
      <c r="K23" s="496"/>
      <c r="L23" s="497"/>
      <c r="M23" s="495" t="s">
        <v>309</v>
      </c>
      <c r="N23" s="496"/>
      <c r="O23" s="497"/>
    </row>
    <row r="24" spans="1:15" ht="53.25" customHeight="1">
      <c r="B24" s="518"/>
      <c r="C24" s="519"/>
      <c r="D24" s="520"/>
      <c r="E24" s="550" t="s">
        <v>360</v>
      </c>
      <c r="F24" s="551"/>
      <c r="G24" s="551"/>
      <c r="H24" s="551"/>
      <c r="I24" s="552"/>
      <c r="J24" s="498"/>
      <c r="K24" s="499"/>
      <c r="L24" s="500"/>
      <c r="M24" s="498"/>
      <c r="N24" s="499"/>
      <c r="O24" s="500"/>
    </row>
    <row r="25" spans="1:15" ht="136.5" customHeight="1">
      <c r="B25" s="510" t="str">
        <f>+'Introducerea datelor'!B105</f>
        <v>M6: Difference between current and safety stock (Diferență între stocul curent și stocul de siguranță)</v>
      </c>
      <c r="C25" s="511"/>
      <c r="D25" s="512"/>
      <c r="E25" s="528" t="s">
        <v>383</v>
      </c>
      <c r="F25" s="529"/>
      <c r="G25" s="529"/>
      <c r="H25" s="529"/>
      <c r="I25" s="530"/>
      <c r="J25" s="492" t="s">
        <v>366</v>
      </c>
      <c r="K25" s="493"/>
      <c r="L25" s="494"/>
      <c r="M25" s="489" t="s">
        <v>367</v>
      </c>
      <c r="N25" s="490"/>
      <c r="O25" s="491"/>
    </row>
    <row r="29" spans="1:15" ht="18.75">
      <c r="B29" s="206"/>
    </row>
    <row r="30" spans="1:15" ht="23.25">
      <c r="B30" s="559" t="s">
        <v>390</v>
      </c>
      <c r="C30" s="559"/>
      <c r="D30" s="559"/>
      <c r="E30" s="559"/>
      <c r="F30" s="559"/>
      <c r="G30" s="559"/>
      <c r="H30" s="559"/>
      <c r="I30" s="559"/>
      <c r="J30" s="559"/>
      <c r="K30" s="559"/>
      <c r="L30" s="559"/>
      <c r="M30" s="559"/>
      <c r="N30" s="559"/>
      <c r="O30" s="559"/>
    </row>
    <row r="32" spans="1:15" ht="28.5" customHeight="1">
      <c r="A32" s="203"/>
      <c r="B32" s="560" t="s">
        <v>351</v>
      </c>
      <c r="C32" s="561"/>
      <c r="D32" s="562"/>
      <c r="E32" s="501" t="s">
        <v>492</v>
      </c>
      <c r="F32" s="502"/>
      <c r="G32" s="502"/>
      <c r="H32" s="502"/>
      <c r="I32" s="503"/>
      <c r="J32" s="501" t="s">
        <v>491</v>
      </c>
      <c r="K32" s="502"/>
      <c r="L32" s="503"/>
      <c r="M32" s="501" t="s">
        <v>490</v>
      </c>
      <c r="N32" s="502"/>
      <c r="O32" s="503"/>
    </row>
    <row r="33" spans="1:15" ht="144.75" customHeight="1">
      <c r="A33" s="204"/>
      <c r="B33" s="507" t="s">
        <v>494</v>
      </c>
      <c r="C33" s="508"/>
      <c r="D33" s="509"/>
      <c r="E33" s="527" t="s">
        <v>504</v>
      </c>
      <c r="F33" s="484"/>
      <c r="G33" s="484"/>
      <c r="H33" s="484"/>
      <c r="I33" s="485"/>
      <c r="J33" s="480" t="s">
        <v>504</v>
      </c>
      <c r="K33" s="481"/>
      <c r="L33" s="482"/>
      <c r="M33" s="480" t="s">
        <v>16</v>
      </c>
      <c r="N33" s="481"/>
      <c r="O33" s="482"/>
    </row>
    <row r="34" spans="1:15" ht="60.75" customHeight="1">
      <c r="A34" s="204"/>
      <c r="B34" s="507" t="s">
        <v>495</v>
      </c>
      <c r="C34" s="508"/>
      <c r="D34" s="509"/>
      <c r="E34" s="527" t="s">
        <v>505</v>
      </c>
      <c r="F34" s="484"/>
      <c r="G34" s="484"/>
      <c r="H34" s="484"/>
      <c r="I34" s="485"/>
      <c r="J34" s="480" t="s">
        <v>6</v>
      </c>
      <c r="K34" s="481"/>
      <c r="L34" s="482"/>
      <c r="M34" s="480" t="s">
        <v>5</v>
      </c>
      <c r="N34" s="481"/>
      <c r="O34" s="482"/>
    </row>
    <row r="35" spans="1:15" ht="75" customHeight="1">
      <c r="A35" s="204"/>
      <c r="B35" s="507" t="s">
        <v>496</v>
      </c>
      <c r="C35" s="508"/>
      <c r="D35" s="509"/>
      <c r="E35" s="480" t="s">
        <v>422</v>
      </c>
      <c r="F35" s="481"/>
      <c r="G35" s="481"/>
      <c r="H35" s="481"/>
      <c r="I35" s="482"/>
      <c r="J35" s="480" t="s">
        <v>10</v>
      </c>
      <c r="K35" s="481"/>
      <c r="L35" s="482"/>
      <c r="M35" s="480" t="s">
        <v>9</v>
      </c>
      <c r="N35" s="481"/>
      <c r="O35" s="482"/>
    </row>
    <row r="36" spans="1:15" ht="75.75" customHeight="1">
      <c r="A36" s="204"/>
      <c r="B36" s="524" t="s">
        <v>497</v>
      </c>
      <c r="C36" s="525"/>
      <c r="D36" s="526"/>
      <c r="E36" s="531" t="s">
        <v>506</v>
      </c>
      <c r="F36" s="532"/>
      <c r="G36" s="532"/>
      <c r="H36" s="532"/>
      <c r="I36" s="533"/>
      <c r="J36" s="480" t="s">
        <v>15</v>
      </c>
      <c r="K36" s="481"/>
      <c r="L36" s="482"/>
      <c r="M36" s="480" t="s">
        <v>11</v>
      </c>
      <c r="N36" s="481"/>
      <c r="O36" s="482"/>
    </row>
    <row r="37" spans="1:15" ht="63" customHeight="1">
      <c r="A37" s="204"/>
      <c r="B37" s="507" t="s">
        <v>498</v>
      </c>
      <c r="C37" s="508"/>
      <c r="D37" s="509"/>
      <c r="E37" s="521" t="s">
        <v>507</v>
      </c>
      <c r="F37" s="522"/>
      <c r="G37" s="522"/>
      <c r="H37" s="522"/>
      <c r="I37" s="523"/>
      <c r="J37" s="480" t="s">
        <v>6</v>
      </c>
      <c r="K37" s="481"/>
      <c r="L37" s="482"/>
      <c r="M37" s="480" t="s">
        <v>8</v>
      </c>
      <c r="N37" s="481"/>
      <c r="O37" s="482"/>
    </row>
    <row r="38" spans="1:15" ht="45.75" customHeight="1">
      <c r="A38" s="204"/>
      <c r="B38" s="507" t="s">
        <v>499</v>
      </c>
      <c r="C38" s="508"/>
      <c r="D38" s="509"/>
      <c r="E38" s="483" t="s">
        <v>508</v>
      </c>
      <c r="F38" s="484"/>
      <c r="G38" s="484"/>
      <c r="H38" s="484"/>
      <c r="I38" s="485"/>
      <c r="J38" s="480" t="s">
        <v>6</v>
      </c>
      <c r="K38" s="481"/>
      <c r="L38" s="482"/>
      <c r="M38" s="480" t="s">
        <v>7</v>
      </c>
      <c r="N38" s="481"/>
      <c r="O38" s="482"/>
    </row>
    <row r="39" spans="1:15" ht="75.75" customHeight="1">
      <c r="A39" s="204"/>
      <c r="B39" s="507" t="s">
        <v>500</v>
      </c>
      <c r="C39" s="508"/>
      <c r="D39" s="509"/>
      <c r="E39" s="521" t="s">
        <v>509</v>
      </c>
      <c r="F39" s="481"/>
      <c r="G39" s="481"/>
      <c r="H39" s="481"/>
      <c r="I39" s="482"/>
      <c r="J39" s="480" t="s">
        <v>12</v>
      </c>
      <c r="K39" s="481"/>
      <c r="L39" s="482"/>
      <c r="M39" s="480" t="s">
        <v>9</v>
      </c>
      <c r="N39" s="481"/>
      <c r="O39" s="482"/>
    </row>
    <row r="40" spans="1:15" ht="63.75" customHeight="1">
      <c r="A40" s="204"/>
      <c r="B40" s="507" t="s">
        <v>501</v>
      </c>
      <c r="C40" s="508"/>
      <c r="D40" s="509"/>
      <c r="E40" s="477" t="s">
        <v>510</v>
      </c>
      <c r="F40" s="478"/>
      <c r="G40" s="478"/>
      <c r="H40" s="478"/>
      <c r="I40" s="479"/>
      <c r="J40" s="480" t="s">
        <v>12</v>
      </c>
      <c r="K40" s="481"/>
      <c r="L40" s="482"/>
      <c r="M40" s="480" t="s">
        <v>9</v>
      </c>
      <c r="N40" s="481"/>
      <c r="O40" s="482"/>
    </row>
    <row r="41" spans="1:15" ht="97.5" customHeight="1">
      <c r="A41" s="204"/>
      <c r="B41" s="504" t="s">
        <v>502</v>
      </c>
      <c r="C41" s="505"/>
      <c r="D41" s="506"/>
      <c r="E41" s="483" t="s">
        <v>3</v>
      </c>
      <c r="F41" s="484"/>
      <c r="G41" s="484"/>
      <c r="H41" s="484"/>
      <c r="I41" s="485"/>
      <c r="J41" s="480" t="s">
        <v>13</v>
      </c>
      <c r="K41" s="481"/>
      <c r="L41" s="482"/>
      <c r="M41" s="480" t="s">
        <v>14</v>
      </c>
      <c r="N41" s="481"/>
      <c r="O41" s="482"/>
    </row>
    <row r="42" spans="1:15" ht="72" customHeight="1">
      <c r="A42" s="204"/>
      <c r="B42" s="575" t="s">
        <v>503</v>
      </c>
      <c r="C42" s="576"/>
      <c r="D42" s="577"/>
      <c r="E42" s="521" t="s">
        <v>4</v>
      </c>
      <c r="F42" s="578"/>
      <c r="G42" s="578"/>
      <c r="H42" s="578"/>
      <c r="I42" s="579"/>
      <c r="J42" s="480" t="s">
        <v>6</v>
      </c>
      <c r="K42" s="481"/>
      <c r="L42" s="482"/>
      <c r="M42" s="480" t="s">
        <v>5</v>
      </c>
      <c r="N42" s="481"/>
      <c r="O42" s="482"/>
    </row>
    <row r="43" spans="1:15" ht="44.25" customHeight="1">
      <c r="B43" s="544" t="s">
        <v>321</v>
      </c>
      <c r="C43" s="545"/>
      <c r="D43" s="546"/>
      <c r="E43" s="547" t="s">
        <v>301</v>
      </c>
      <c r="F43" s="548"/>
      <c r="G43" s="548"/>
      <c r="H43" s="548"/>
      <c r="I43" s="549"/>
      <c r="J43" s="547" t="s">
        <v>302</v>
      </c>
      <c r="K43" s="548"/>
      <c r="L43" s="549"/>
      <c r="M43" s="547" t="s">
        <v>303</v>
      </c>
      <c r="N43" s="548"/>
      <c r="O43" s="549"/>
    </row>
    <row r="44" spans="1:15" ht="13.5" customHeight="1">
      <c r="B44" s="200"/>
      <c r="C44" s="201"/>
      <c r="D44" s="201"/>
      <c r="E44" s="195"/>
      <c r="F44" s="197"/>
      <c r="G44" s="197"/>
      <c r="H44" s="197"/>
      <c r="I44" s="197"/>
      <c r="J44" s="195"/>
      <c r="K44" s="195"/>
      <c r="L44" s="196"/>
      <c r="M44" s="194"/>
      <c r="N44" s="195"/>
      <c r="O44" s="196"/>
    </row>
    <row r="45" spans="1:15" ht="15.75" customHeight="1">
      <c r="B45" s="541" t="s">
        <v>320</v>
      </c>
      <c r="C45" s="542"/>
      <c r="D45" s="542"/>
      <c r="E45" s="542"/>
      <c r="F45" s="542"/>
      <c r="G45" s="542"/>
      <c r="H45" s="542"/>
      <c r="I45" s="542"/>
      <c r="J45" s="542"/>
      <c r="K45" s="542"/>
      <c r="L45" s="543"/>
      <c r="M45" s="556" t="s">
        <v>313</v>
      </c>
      <c r="N45" s="557"/>
      <c r="O45" s="558"/>
    </row>
    <row r="46" spans="1:15">
      <c r="D46" s="183"/>
    </row>
    <row r="48" spans="1:15">
      <c r="D48" s="183"/>
    </row>
    <row r="49" spans="4:4">
      <c r="D49" s="183"/>
    </row>
  </sheetData>
  <mergeCells count="119">
    <mergeCell ref="E42:I42"/>
    <mergeCell ref="J42:L42"/>
    <mergeCell ref="B12:D12"/>
    <mergeCell ref="J11:L11"/>
    <mergeCell ref="B11:D11"/>
    <mergeCell ref="B14:D14"/>
    <mergeCell ref="M11:O11"/>
    <mergeCell ref="J12:L12"/>
    <mergeCell ref="M12:O12"/>
    <mergeCell ref="E12:I12"/>
    <mergeCell ref="M42:O42"/>
    <mergeCell ref="M15:O15"/>
    <mergeCell ref="M13:O13"/>
    <mergeCell ref="M18:O18"/>
    <mergeCell ref="M14:O14"/>
    <mergeCell ref="M19:O19"/>
    <mergeCell ref="E14:I14"/>
    <mergeCell ref="J14:L14"/>
    <mergeCell ref="E15:I15"/>
    <mergeCell ref="E19:I19"/>
    <mergeCell ref="J19:L19"/>
    <mergeCell ref="E18:I18"/>
    <mergeCell ref="J18:L18"/>
    <mergeCell ref="M35:O35"/>
    <mergeCell ref="M43:O43"/>
    <mergeCell ref="J41:L41"/>
    <mergeCell ref="M41:O41"/>
    <mergeCell ref="B2:M2"/>
    <mergeCell ref="B5:O5"/>
    <mergeCell ref="M8:O8"/>
    <mergeCell ref="J8:L8"/>
    <mergeCell ref="E7:I7"/>
    <mergeCell ref="B7:D7"/>
    <mergeCell ref="B19:D19"/>
    <mergeCell ref="J7:L7"/>
    <mergeCell ref="M7:O7"/>
    <mergeCell ref="B18:D18"/>
    <mergeCell ref="B15:D15"/>
    <mergeCell ref="B13:D13"/>
    <mergeCell ref="B16:O16"/>
    <mergeCell ref="J15:L15"/>
    <mergeCell ref="E13:I13"/>
    <mergeCell ref="J13:L13"/>
    <mergeCell ref="B10:D10"/>
    <mergeCell ref="E11:I11"/>
    <mergeCell ref="E10:I10"/>
    <mergeCell ref="J10:L10"/>
    <mergeCell ref="B42:D42"/>
    <mergeCell ref="B8:D8"/>
    <mergeCell ref="M9:O9"/>
    <mergeCell ref="B9:D9"/>
    <mergeCell ref="E9:I9"/>
    <mergeCell ref="J9:L9"/>
    <mergeCell ref="E22:I22"/>
    <mergeCell ref="E8:I8"/>
    <mergeCell ref="B45:L45"/>
    <mergeCell ref="B43:D43"/>
    <mergeCell ref="E43:I43"/>
    <mergeCell ref="J43:L43"/>
    <mergeCell ref="E24:I24"/>
    <mergeCell ref="M10:O10"/>
    <mergeCell ref="E23:I23"/>
    <mergeCell ref="B35:D35"/>
    <mergeCell ref="J35:L35"/>
    <mergeCell ref="B38:D38"/>
    <mergeCell ref="M33:O33"/>
    <mergeCell ref="M34:O34"/>
    <mergeCell ref="J33:L33"/>
    <mergeCell ref="J34:L34"/>
    <mergeCell ref="M45:O45"/>
    <mergeCell ref="B30:O30"/>
    <mergeCell ref="B32:D32"/>
    <mergeCell ref="B41:D41"/>
    <mergeCell ref="B40:D40"/>
    <mergeCell ref="E41:I41"/>
    <mergeCell ref="J20:L20"/>
    <mergeCell ref="B20:D20"/>
    <mergeCell ref="E20:I20"/>
    <mergeCell ref="B21:D21"/>
    <mergeCell ref="E21:I21"/>
    <mergeCell ref="B22:D22"/>
    <mergeCell ref="B23:D24"/>
    <mergeCell ref="E32:I32"/>
    <mergeCell ref="B39:D39"/>
    <mergeCell ref="B37:D37"/>
    <mergeCell ref="E39:I39"/>
    <mergeCell ref="B25:D25"/>
    <mergeCell ref="B33:D33"/>
    <mergeCell ref="B34:D34"/>
    <mergeCell ref="E37:I37"/>
    <mergeCell ref="E35:I35"/>
    <mergeCell ref="B36:D36"/>
    <mergeCell ref="E33:I33"/>
    <mergeCell ref="E34:I34"/>
    <mergeCell ref="E25:I25"/>
    <mergeCell ref="E36:I36"/>
    <mergeCell ref="E40:I40"/>
    <mergeCell ref="M38:O38"/>
    <mergeCell ref="J36:L36"/>
    <mergeCell ref="J37:L37"/>
    <mergeCell ref="J39:L39"/>
    <mergeCell ref="E38:I38"/>
    <mergeCell ref="J38:L38"/>
    <mergeCell ref="M40:O40"/>
    <mergeCell ref="M20:O20"/>
    <mergeCell ref="M25:O25"/>
    <mergeCell ref="J25:L25"/>
    <mergeCell ref="J21:L21"/>
    <mergeCell ref="M21:O21"/>
    <mergeCell ref="J23:L24"/>
    <mergeCell ref="M22:O22"/>
    <mergeCell ref="M23:O24"/>
    <mergeCell ref="J22:L22"/>
    <mergeCell ref="J32:L32"/>
    <mergeCell ref="M32:O32"/>
    <mergeCell ref="M36:O36"/>
    <mergeCell ref="M37:O37"/>
    <mergeCell ref="M39:O39"/>
    <mergeCell ref="J40:L40"/>
  </mergeCells>
  <phoneticPr fontId="30" type="noConversion"/>
  <pageMargins left="0.25" right="0.25" top="0.75" bottom="0.75" header="0.3" footer="0.3"/>
  <pageSetup paperSize="9" scale="46" orientation="landscape" r:id="rId1"/>
  <headerFooter alignWithMargins="0">
    <oddFooter>&amp;L&amp;F&amp;C&amp;A&amp;RV1.0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G151"/>
  <sheetViews>
    <sheetView showGridLines="0" topLeftCell="A115" zoomScaleNormal="100" workbookViewId="0">
      <selection activeCell="K118" sqref="K118"/>
    </sheetView>
  </sheetViews>
  <sheetFormatPr defaultColWidth="11" defaultRowHeight="15"/>
  <cols>
    <col min="1" max="1" width="2.7109375" customWidth="1"/>
    <col min="2" max="2" width="50.140625" customWidth="1"/>
    <col min="3" max="3" width="15.5703125" customWidth="1"/>
    <col min="4" max="4" width="15.42578125" customWidth="1"/>
    <col min="5" max="5" width="16.28515625" customWidth="1"/>
    <col min="6" max="6" width="15.42578125" customWidth="1"/>
    <col min="7" max="7" width="17" customWidth="1"/>
    <col min="8" max="8" width="14.85546875" customWidth="1"/>
    <col min="9" max="9" width="13.5703125" customWidth="1"/>
    <col min="10" max="10" width="14" style="469" customWidth="1"/>
    <col min="11" max="11" width="12.5703125" style="469" customWidth="1"/>
    <col min="12" max="12" width="12.85546875" customWidth="1"/>
    <col min="13" max="13" width="14.5703125" customWidth="1"/>
    <col min="14" max="15" width="14.28515625" style="35" customWidth="1"/>
    <col min="16" max="16" width="15.5703125" style="35" customWidth="1"/>
    <col min="17" max="17" width="13.7109375" customWidth="1"/>
    <col min="18" max="18" width="13.42578125" customWidth="1"/>
    <col min="19" max="19" width="11.42578125" hidden="1" customWidth="1"/>
    <col min="20" max="20" width="15.5703125" customWidth="1"/>
    <col min="21" max="21" width="11.42578125" customWidth="1"/>
    <col min="22" max="22" width="2.28515625" customWidth="1"/>
    <col min="23" max="23" width="1.140625" customWidth="1"/>
    <col min="24" max="24" width="3.28515625" customWidth="1"/>
    <col min="25" max="25" width="17" customWidth="1"/>
    <col min="26" max="26" width="15" customWidth="1"/>
    <col min="27" max="27" width="11.42578125" customWidth="1"/>
    <col min="28" max="28" width="13.5703125" customWidth="1"/>
    <col min="29" max="29" width="16.85546875" customWidth="1"/>
    <col min="30" max="30" width="11.42578125" customWidth="1"/>
    <col min="31" max="31" width="2" style="35" customWidth="1"/>
    <col min="32" max="32" width="3.28515625" style="35" customWidth="1"/>
    <col min="33" max="33" width="2.28515625" style="35" customWidth="1"/>
    <col min="34" max="34" width="40.7109375" customWidth="1"/>
    <col min="35" max="35" width="15.42578125" customWidth="1"/>
  </cols>
  <sheetData>
    <row r="1" spans="1:13" ht="29.25" customHeight="1">
      <c r="A1" s="3"/>
      <c r="B1" s="3"/>
      <c r="C1" s="3"/>
      <c r="D1" s="3"/>
      <c r="E1" s="3"/>
      <c r="F1" s="3"/>
      <c r="G1" s="3"/>
      <c r="H1" s="3"/>
      <c r="I1" s="3"/>
      <c r="J1" s="425"/>
      <c r="K1" s="425"/>
      <c r="L1" s="3"/>
      <c r="M1" s="3"/>
    </row>
    <row r="2" spans="1:13" ht="15.75" customHeight="1">
      <c r="A2" s="3"/>
      <c r="B2" s="589" t="s">
        <v>417</v>
      </c>
      <c r="C2" s="589"/>
      <c r="D2" s="589"/>
      <c r="E2" s="589"/>
      <c r="F2" s="589"/>
      <c r="G2" s="589"/>
      <c r="H2" s="589"/>
      <c r="I2" s="589"/>
      <c r="J2" s="589"/>
      <c r="K2" s="426"/>
      <c r="L2" s="224"/>
      <c r="M2" s="224"/>
    </row>
    <row r="3" spans="1:13" ht="4.5" customHeight="1">
      <c r="A3" s="3"/>
      <c r="B3" s="3"/>
      <c r="C3" s="3"/>
      <c r="D3" s="3"/>
      <c r="E3" s="3"/>
      <c r="F3" s="3"/>
      <c r="G3" s="3"/>
      <c r="H3" s="3"/>
      <c r="I3" s="3"/>
      <c r="J3" s="425"/>
      <c r="K3" s="425"/>
      <c r="L3" s="3"/>
      <c r="M3" s="3"/>
    </row>
    <row r="4" spans="1:13" ht="17.25" customHeight="1">
      <c r="A4" s="3"/>
      <c r="B4" s="223" t="s">
        <v>474</v>
      </c>
      <c r="C4" s="586" t="s">
        <v>238</v>
      </c>
      <c r="D4" s="587"/>
      <c r="E4" s="585" t="s">
        <v>479</v>
      </c>
      <c r="F4" s="585"/>
      <c r="G4" s="630" t="s">
        <v>17</v>
      </c>
      <c r="H4" s="631"/>
      <c r="I4" s="631"/>
      <c r="J4" s="632"/>
      <c r="K4" s="471"/>
      <c r="L4" s="3"/>
      <c r="M4" s="3"/>
    </row>
    <row r="5" spans="1:13" ht="3" customHeight="1">
      <c r="A5" s="3"/>
      <c r="B5" s="223"/>
      <c r="C5" s="3"/>
      <c r="D5" s="3"/>
      <c r="E5" s="225"/>
      <c r="F5" s="225"/>
      <c r="G5" s="3"/>
      <c r="H5" s="3"/>
      <c r="I5" s="3"/>
      <c r="J5" s="425"/>
      <c r="K5" s="471"/>
      <c r="L5" s="3"/>
      <c r="M5" s="3"/>
    </row>
    <row r="6" spans="1:13">
      <c r="A6" s="3"/>
      <c r="B6" s="223" t="s">
        <v>475</v>
      </c>
      <c r="C6" s="586" t="s">
        <v>493</v>
      </c>
      <c r="D6" s="587"/>
      <c r="E6" s="585" t="s">
        <v>480</v>
      </c>
      <c r="F6" s="585"/>
      <c r="G6" s="251" t="s">
        <v>78</v>
      </c>
      <c r="H6" s="223" t="s">
        <v>407</v>
      </c>
      <c r="I6" s="634">
        <v>7434590.7199999997</v>
      </c>
      <c r="J6" s="635"/>
      <c r="K6" s="471"/>
      <c r="L6" s="3"/>
      <c r="M6" s="3"/>
    </row>
    <row r="7" spans="1:13" ht="3" customHeight="1">
      <c r="A7" s="3"/>
      <c r="B7" s="223"/>
      <c r="C7" s="3"/>
      <c r="D7" s="3"/>
      <c r="E7" s="225"/>
      <c r="F7" s="225"/>
      <c r="G7" s="3"/>
      <c r="H7" s="223"/>
      <c r="I7" s="3"/>
      <c r="J7" s="425"/>
      <c r="K7" s="471"/>
      <c r="L7" s="3"/>
      <c r="M7" s="3"/>
    </row>
    <row r="8" spans="1:13">
      <c r="A8" s="3"/>
      <c r="B8" s="223" t="s">
        <v>476</v>
      </c>
      <c r="C8" s="586" t="s">
        <v>409</v>
      </c>
      <c r="D8" s="587"/>
      <c r="E8" s="226"/>
      <c r="F8" s="222" t="s">
        <v>481</v>
      </c>
      <c r="G8" s="327" t="s">
        <v>58</v>
      </c>
      <c r="H8" s="222" t="s">
        <v>408</v>
      </c>
      <c r="I8" s="586" t="s">
        <v>59</v>
      </c>
      <c r="J8" s="587"/>
      <c r="K8" s="471"/>
      <c r="L8" s="3"/>
      <c r="M8" s="3"/>
    </row>
    <row r="9" spans="1:13" ht="3" customHeight="1">
      <c r="A9" s="3"/>
      <c r="B9" s="225"/>
      <c r="C9" s="3"/>
      <c r="D9" s="3"/>
      <c r="E9" s="225"/>
      <c r="F9" s="225"/>
      <c r="G9" s="3"/>
      <c r="H9" s="3"/>
      <c r="I9" s="3"/>
      <c r="J9" s="425"/>
      <c r="K9" s="425"/>
      <c r="L9" s="3"/>
      <c r="M9" s="3"/>
    </row>
    <row r="10" spans="1:13">
      <c r="A10" s="3"/>
      <c r="B10" s="223" t="s">
        <v>477</v>
      </c>
      <c r="C10" s="636" t="s">
        <v>412</v>
      </c>
      <c r="D10" s="637"/>
      <c r="E10" s="584" t="s">
        <v>482</v>
      </c>
      <c r="F10" s="604"/>
      <c r="G10" s="586" t="s">
        <v>100</v>
      </c>
      <c r="H10" s="633"/>
      <c r="I10" s="633"/>
      <c r="J10" s="587"/>
      <c r="K10" s="425"/>
      <c r="L10" s="3"/>
      <c r="M10" s="3"/>
    </row>
    <row r="11" spans="1:13" ht="5.25" customHeight="1">
      <c r="A11" s="3"/>
      <c r="B11" s="3"/>
      <c r="C11" s="3"/>
      <c r="D11" s="3"/>
      <c r="E11" s="3"/>
      <c r="F11" s="3"/>
      <c r="G11" s="3"/>
      <c r="H11" s="3"/>
      <c r="I11" s="3"/>
      <c r="J11" s="425"/>
      <c r="K11" s="425"/>
      <c r="L11" s="3"/>
      <c r="M11" s="3"/>
    </row>
    <row r="12" spans="1:13" ht="15" customHeight="1">
      <c r="A12" s="3"/>
      <c r="B12" s="223" t="s">
        <v>478</v>
      </c>
      <c r="C12" s="590" t="s">
        <v>88</v>
      </c>
      <c r="D12" s="590"/>
      <c r="E12" s="584" t="s">
        <v>316</v>
      </c>
      <c r="F12" s="585"/>
      <c r="G12" s="591" t="s">
        <v>413</v>
      </c>
      <c r="H12" s="591"/>
      <c r="I12" s="591"/>
      <c r="J12" s="591"/>
      <c r="K12" s="425"/>
      <c r="L12" s="3"/>
      <c r="M12" s="3"/>
    </row>
    <row r="13" spans="1:13" ht="5.25" customHeight="1">
      <c r="A13" s="3"/>
      <c r="B13" s="3"/>
      <c r="C13" s="3"/>
      <c r="D13" s="3"/>
      <c r="E13" s="3"/>
      <c r="F13" s="3"/>
      <c r="G13" s="3"/>
      <c r="H13" s="3"/>
      <c r="I13" s="3"/>
      <c r="J13" s="425"/>
      <c r="K13" s="425"/>
      <c r="L13" s="3"/>
      <c r="M13" s="3"/>
    </row>
    <row r="14" spans="1:13" ht="15.75" customHeight="1">
      <c r="A14" s="3"/>
      <c r="B14" s="589" t="s">
        <v>418</v>
      </c>
      <c r="C14" s="589"/>
      <c r="D14" s="589"/>
      <c r="E14" s="589"/>
      <c r="F14" s="589"/>
      <c r="G14" s="589"/>
      <c r="H14" s="589"/>
      <c r="I14" s="589"/>
      <c r="J14" s="589"/>
      <c r="K14" s="425"/>
      <c r="L14" s="3"/>
      <c r="M14" s="3"/>
    </row>
    <row r="15" spans="1:13" ht="3" customHeight="1">
      <c r="A15" s="3"/>
      <c r="B15" s="3"/>
      <c r="C15" s="3"/>
      <c r="D15" s="3"/>
      <c r="E15" s="3"/>
      <c r="F15" s="3"/>
      <c r="G15" s="3"/>
      <c r="H15" s="3"/>
      <c r="I15" s="3"/>
      <c r="J15" s="425"/>
      <c r="K15" s="425"/>
      <c r="L15" s="3"/>
      <c r="M15" s="3"/>
    </row>
    <row r="16" spans="1:13">
      <c r="A16" s="3"/>
      <c r="B16" s="223" t="s">
        <v>488</v>
      </c>
      <c r="C16" s="327" t="s">
        <v>315</v>
      </c>
      <c r="D16" s="222" t="s">
        <v>487</v>
      </c>
      <c r="E16" s="227">
        <v>41456</v>
      </c>
      <c r="F16" s="385" t="s">
        <v>486</v>
      </c>
      <c r="G16" s="227">
        <v>41639</v>
      </c>
      <c r="H16" s="389" t="s">
        <v>483</v>
      </c>
      <c r="I16" s="390"/>
      <c r="J16" s="427">
        <v>41782</v>
      </c>
      <c r="K16" s="425"/>
      <c r="L16" s="3"/>
      <c r="M16" s="3"/>
    </row>
    <row r="17" spans="1:32" ht="3" customHeight="1">
      <c r="A17" s="3"/>
      <c r="B17" s="3"/>
      <c r="C17" s="3"/>
      <c r="D17" s="3"/>
      <c r="E17" s="3"/>
      <c r="F17" s="3"/>
      <c r="G17" s="3"/>
      <c r="H17" s="3"/>
      <c r="I17" s="3"/>
      <c r="J17" s="425"/>
      <c r="K17" s="425"/>
      <c r="L17" s="3"/>
      <c r="M17" s="3"/>
    </row>
    <row r="18" spans="1:32" ht="15.75" customHeight="1">
      <c r="A18" s="3"/>
      <c r="B18" s="603" t="s">
        <v>489</v>
      </c>
      <c r="C18" s="604"/>
      <c r="D18" s="627" t="s">
        <v>409</v>
      </c>
      <c r="E18" s="628"/>
      <c r="F18" s="629"/>
      <c r="G18" s="228"/>
      <c r="H18" s="228"/>
      <c r="I18" s="228"/>
      <c r="J18" s="428"/>
      <c r="K18" s="425"/>
      <c r="L18" s="3"/>
      <c r="M18" s="3"/>
    </row>
    <row r="19" spans="1:32" ht="3" customHeight="1">
      <c r="A19" s="3"/>
      <c r="B19" s="3"/>
      <c r="C19" s="3"/>
      <c r="D19" s="3"/>
      <c r="E19" s="3"/>
      <c r="F19" s="3"/>
      <c r="G19" s="3"/>
      <c r="H19" s="3"/>
      <c r="I19" s="3"/>
      <c r="J19" s="425"/>
      <c r="K19" s="425"/>
      <c r="L19" s="3"/>
      <c r="M19" s="3"/>
    </row>
    <row r="20" spans="1:32" ht="5.25" customHeight="1">
      <c r="A20" s="3"/>
      <c r="B20" s="3"/>
      <c r="C20" s="3"/>
      <c r="D20" s="3"/>
      <c r="E20" s="3"/>
      <c r="F20" s="3"/>
      <c r="G20" s="3"/>
      <c r="H20" s="3"/>
      <c r="I20" s="3"/>
      <c r="J20" s="425"/>
      <c r="K20" s="425"/>
      <c r="L20" s="3"/>
      <c r="M20" s="3"/>
    </row>
    <row r="21" spans="1:32" ht="15.75" customHeight="1">
      <c r="A21" s="3"/>
      <c r="B21" s="589" t="s">
        <v>420</v>
      </c>
      <c r="C21" s="589"/>
      <c r="D21" s="589"/>
      <c r="E21" s="589"/>
      <c r="F21" s="589"/>
      <c r="G21" s="589"/>
      <c r="H21" s="589"/>
      <c r="I21" s="589"/>
      <c r="J21" s="589"/>
      <c r="K21" s="425"/>
      <c r="L21" s="3"/>
      <c r="M21" s="3"/>
    </row>
    <row r="22" spans="1:32">
      <c r="A22" s="3"/>
      <c r="B22" s="594" t="s">
        <v>419</v>
      </c>
      <c r="C22" s="594"/>
      <c r="D22" s="594"/>
      <c r="E22" s="594"/>
      <c r="F22" s="594"/>
      <c r="G22" s="3"/>
      <c r="H22" s="3"/>
      <c r="I22" s="229"/>
      <c r="J22" s="425"/>
      <c r="K22" s="425"/>
      <c r="L22" s="3"/>
      <c r="M22" s="3"/>
    </row>
    <row r="23" spans="1:32" ht="3" customHeight="1">
      <c r="A23" s="3"/>
      <c r="B23" s="3"/>
      <c r="C23" s="3"/>
      <c r="D23" s="3"/>
      <c r="E23" s="3"/>
      <c r="F23" s="3"/>
      <c r="G23" s="3"/>
      <c r="H23" s="3"/>
      <c r="I23" s="3"/>
      <c r="J23" s="425"/>
      <c r="K23" s="425"/>
      <c r="L23" s="3"/>
      <c r="M23" s="3"/>
    </row>
    <row r="24" spans="1:32" ht="15.75" thickBot="1">
      <c r="A24" s="3"/>
      <c r="B24" s="223" t="s">
        <v>485</v>
      </c>
      <c r="C24" s="316"/>
      <c r="D24" s="585" t="s">
        <v>484</v>
      </c>
      <c r="E24" s="585"/>
      <c r="F24" s="317"/>
      <c r="G24" s="585" t="s">
        <v>473</v>
      </c>
      <c r="H24" s="585"/>
      <c r="I24" s="592"/>
      <c r="J24" s="593"/>
      <c r="K24" s="425"/>
      <c r="L24" s="3"/>
      <c r="M24" s="3"/>
      <c r="N24" s="20"/>
      <c r="O24" s="20"/>
    </row>
    <row r="25" spans="1:32" ht="19.5" thickBot="1">
      <c r="A25" s="3"/>
      <c r="B25" s="83" t="s">
        <v>379</v>
      </c>
      <c r="C25" s="84"/>
      <c r="D25" s="84"/>
      <c r="E25" s="84"/>
      <c r="F25" s="84"/>
      <c r="G25" s="391" t="s">
        <v>422</v>
      </c>
      <c r="H25" s="595" t="s">
        <v>423</v>
      </c>
      <c r="I25" s="595"/>
      <c r="J25" s="595"/>
      <c r="K25" s="595"/>
      <c r="L25" s="84"/>
      <c r="M25" s="84"/>
      <c r="N25" s="333"/>
      <c r="O25" s="382"/>
      <c r="P25" s="39"/>
      <c r="AF25" s="41"/>
    </row>
    <row r="26" spans="1:32">
      <c r="A26" s="3"/>
      <c r="B26" s="596" t="s">
        <v>421</v>
      </c>
      <c r="C26" s="597"/>
      <c r="D26" s="344" t="s">
        <v>57</v>
      </c>
      <c r="E26" s="86"/>
      <c r="F26" s="86"/>
      <c r="G26" s="86"/>
      <c r="H26" s="86"/>
      <c r="I26" s="86"/>
      <c r="J26" s="429"/>
      <c r="K26" s="430"/>
      <c r="L26" s="86"/>
      <c r="M26" s="86"/>
      <c r="N26" s="39"/>
      <c r="O26" s="39"/>
      <c r="P26" s="39"/>
      <c r="AF26" s="41"/>
    </row>
    <row r="27" spans="1:32" ht="18.75">
      <c r="A27" s="3"/>
      <c r="B27" s="85" t="s">
        <v>424</v>
      </c>
      <c r="C27" s="86"/>
      <c r="D27" s="86"/>
      <c r="E27" s="86"/>
      <c r="F27" s="86"/>
      <c r="G27" s="86"/>
      <c r="H27" s="86"/>
      <c r="I27" s="86"/>
      <c r="J27" s="429"/>
      <c r="K27" s="430"/>
      <c r="L27" s="86"/>
      <c r="M27" s="86"/>
      <c r="N27" s="39"/>
      <c r="O27" s="39"/>
      <c r="P27" s="39"/>
      <c r="AF27" s="41"/>
    </row>
    <row r="28" spans="1:32" ht="15.75" thickBot="1">
      <c r="A28" s="3"/>
      <c r="B28" s="3"/>
      <c r="C28" s="3"/>
      <c r="D28" s="3"/>
      <c r="E28" s="3"/>
      <c r="F28" s="3"/>
      <c r="G28" s="3"/>
      <c r="H28" s="3"/>
      <c r="I28" s="3"/>
      <c r="J28" s="425"/>
      <c r="K28" s="425"/>
      <c r="L28" s="3"/>
      <c r="M28" s="3"/>
    </row>
    <row r="29" spans="1:32" ht="15.75" thickBot="1">
      <c r="A29" s="3"/>
      <c r="B29" s="606" t="s">
        <v>103</v>
      </c>
      <c r="C29" s="607"/>
      <c r="D29" s="607"/>
      <c r="E29" s="607"/>
      <c r="F29" s="607"/>
      <c r="G29" s="607"/>
      <c r="H29" s="607"/>
      <c r="I29" s="607"/>
      <c r="J29" s="607"/>
      <c r="K29" s="607"/>
      <c r="L29" s="607"/>
      <c r="M29" s="607"/>
      <c r="N29" s="608"/>
      <c r="O29" s="99"/>
      <c r="Q29" s="170">
        <f>+C33</f>
        <v>0</v>
      </c>
      <c r="R29" s="169"/>
    </row>
    <row r="30" spans="1:32">
      <c r="A30" s="3"/>
      <c r="B30" s="87" t="s">
        <v>425</v>
      </c>
      <c r="C30" s="315"/>
      <c r="D30" s="315"/>
      <c r="E30" s="315"/>
      <c r="F30" s="315"/>
      <c r="G30" s="315"/>
      <c r="H30" s="315"/>
      <c r="I30" s="315"/>
      <c r="J30" s="431"/>
      <c r="K30" s="431" t="s">
        <v>33</v>
      </c>
      <c r="L30" s="315" t="s">
        <v>157</v>
      </c>
      <c r="M30" s="315" t="s">
        <v>158</v>
      </c>
      <c r="N30" s="315" t="s">
        <v>315</v>
      </c>
      <c r="O30" s="297" t="s">
        <v>410</v>
      </c>
      <c r="P30" s="298" t="s">
        <v>51</v>
      </c>
      <c r="Q30" s="170">
        <f>+D33</f>
        <v>0</v>
      </c>
      <c r="R30" s="169"/>
    </row>
    <row r="31" spans="1:32">
      <c r="A31" s="3"/>
      <c r="B31" s="220" t="str">
        <f>CONCATENATE("Buget (in ",'Introducerea datelor'!$D$26,")")</f>
        <v>Buget (in €)</v>
      </c>
      <c r="C31" s="307"/>
      <c r="D31" s="306"/>
      <c r="E31" s="306"/>
      <c r="F31" s="306"/>
      <c r="G31" s="306"/>
      <c r="H31" s="306"/>
      <c r="I31" s="306"/>
      <c r="J31" s="432"/>
      <c r="K31" s="432">
        <v>4063058</v>
      </c>
      <c r="L31" s="306">
        <v>303817.76</v>
      </c>
      <c r="M31" s="306">
        <v>327052.76</v>
      </c>
      <c r="N31" s="306">
        <v>587460.52</v>
      </c>
      <c r="O31" s="306"/>
      <c r="P31" s="640">
        <f>+SUM(C35:N35)</f>
        <v>1.2832761732553275</v>
      </c>
      <c r="Q31" s="170">
        <f>+E33</f>
        <v>0</v>
      </c>
      <c r="R31" s="169"/>
    </row>
    <row r="32" spans="1:32">
      <c r="A32" s="3"/>
      <c r="B32" s="87" t="str">
        <f>CONCATENATE("Debursări de către FG (in ", $D$26,")")</f>
        <v>Debursări de către FG (in €)</v>
      </c>
      <c r="C32" s="307"/>
      <c r="D32" s="307"/>
      <c r="E32" s="307"/>
      <c r="F32" s="307"/>
      <c r="G32" s="307"/>
      <c r="H32" s="307"/>
      <c r="I32" s="307"/>
      <c r="J32" s="432"/>
      <c r="K32" s="432">
        <v>4063058</v>
      </c>
      <c r="L32" s="306">
        <v>303818</v>
      </c>
      <c r="M32" s="306">
        <v>1188387</v>
      </c>
      <c r="N32" s="306">
        <v>1222219</v>
      </c>
      <c r="O32" s="306"/>
      <c r="P32" s="641"/>
      <c r="Q32" s="170">
        <f>+F33</f>
        <v>0</v>
      </c>
      <c r="R32" s="169"/>
    </row>
    <row r="33" spans="1:32">
      <c r="A33" s="3"/>
      <c r="B33" s="88" t="s">
        <v>426</v>
      </c>
      <c r="C33" s="308"/>
      <c r="D33" s="308"/>
      <c r="E33" s="308"/>
      <c r="F33" s="308"/>
      <c r="G33" s="308"/>
      <c r="H33" s="308"/>
      <c r="I33" s="308"/>
      <c r="J33" s="433"/>
      <c r="K33" s="433">
        <v>4063058</v>
      </c>
      <c r="L33" s="308">
        <f>IF(AND(L31=0,L32=0),0,+K33+L31)</f>
        <v>4366875.76</v>
      </c>
      <c r="M33" s="308">
        <f>IF(AND(M31=0,M32=0),0,+L33+M31)</f>
        <v>4693928.5199999996</v>
      </c>
      <c r="N33" s="308">
        <v>5281390.0399999991</v>
      </c>
      <c r="O33" s="308">
        <f>IF(AND(O31=0,O32=0),0,+N33+O31)</f>
        <v>0</v>
      </c>
      <c r="P33" s="641"/>
      <c r="Q33" s="170">
        <f>+G33</f>
        <v>0</v>
      </c>
      <c r="R33" s="169"/>
    </row>
    <row r="34" spans="1:32" ht="15.75" thickBot="1">
      <c r="A34" s="3"/>
      <c r="B34" s="89" t="s">
        <v>427</v>
      </c>
      <c r="C34" s="309"/>
      <c r="D34" s="309"/>
      <c r="E34" s="309"/>
      <c r="F34" s="309"/>
      <c r="G34" s="309"/>
      <c r="H34" s="309"/>
      <c r="I34" s="309"/>
      <c r="J34" s="434"/>
      <c r="K34" s="434">
        <v>4063058</v>
      </c>
      <c r="L34" s="309">
        <f>IF(AND(L31=0,L32=0),0,+K34+L32)</f>
        <v>4366876</v>
      </c>
      <c r="M34" s="309">
        <f>IF(AND(M31=0,M32=0),0,+L34+M32)</f>
        <v>5555263</v>
      </c>
      <c r="N34" s="309">
        <v>6777482</v>
      </c>
      <c r="O34" s="309">
        <f>IF(AND(O31=0,O32=0),0,+N34+O32)</f>
        <v>0</v>
      </c>
      <c r="P34" s="642"/>
      <c r="Q34" s="170">
        <f>+H33</f>
        <v>0</v>
      </c>
      <c r="R34" s="169"/>
    </row>
    <row r="35" spans="1:32">
      <c r="A35" s="3"/>
      <c r="B35" s="3"/>
      <c r="C35" s="272">
        <f>+IF(AND(C30=$C$16,C33&lt;&gt;0),C34/C33,0)</f>
        <v>0</v>
      </c>
      <c r="D35" s="272">
        <f t="shared" ref="D35:N35" si="0">+IF(AND(D30=$C$16,D33&lt;&gt;0),D34/D33,0)</f>
        <v>0</v>
      </c>
      <c r="E35" s="272">
        <f t="shared" si="0"/>
        <v>0</v>
      </c>
      <c r="F35" s="272">
        <f t="shared" si="0"/>
        <v>0</v>
      </c>
      <c r="G35" s="272">
        <f t="shared" si="0"/>
        <v>0</v>
      </c>
      <c r="H35" s="272">
        <f t="shared" si="0"/>
        <v>0</v>
      </c>
      <c r="I35" s="272">
        <f t="shared" si="0"/>
        <v>0</v>
      </c>
      <c r="J35" s="435">
        <f t="shared" si="0"/>
        <v>0</v>
      </c>
      <c r="K35" s="435">
        <f t="shared" si="0"/>
        <v>0</v>
      </c>
      <c r="L35" s="272">
        <f t="shared" si="0"/>
        <v>0</v>
      </c>
      <c r="M35" s="272">
        <f t="shared" si="0"/>
        <v>0</v>
      </c>
      <c r="N35" s="272">
        <f t="shared" si="0"/>
        <v>1.2832761732553275</v>
      </c>
      <c r="O35" s="272"/>
      <c r="P35" s="230"/>
      <c r="Q35" s="170">
        <f>+I33</f>
        <v>0</v>
      </c>
      <c r="R35" s="169"/>
    </row>
    <row r="36" spans="1:32" ht="18.75">
      <c r="A36" s="3"/>
      <c r="B36" s="85" t="s">
        <v>428</v>
      </c>
      <c r="C36" s="3"/>
      <c r="D36" s="3"/>
      <c r="E36" s="285"/>
      <c r="F36" s="3"/>
      <c r="G36" s="210"/>
      <c r="H36" s="3"/>
      <c r="I36" s="3"/>
      <c r="J36" s="425"/>
      <c r="K36" s="425"/>
      <c r="L36" s="3"/>
      <c r="M36" s="3"/>
      <c r="N36" s="40"/>
      <c r="O36" s="40"/>
      <c r="P36" s="40"/>
      <c r="AF36" s="20"/>
    </row>
    <row r="37" spans="1:32" ht="15.75" thickBot="1">
      <c r="A37" s="3"/>
      <c r="B37" s="3"/>
      <c r="C37" s="3"/>
      <c r="D37" s="3"/>
      <c r="E37" s="3"/>
      <c r="F37" s="3"/>
      <c r="G37" s="3"/>
      <c r="H37" s="3"/>
      <c r="I37" s="3"/>
      <c r="J37" s="425"/>
      <c r="K37" s="425"/>
      <c r="L37" s="3"/>
      <c r="M37" s="167"/>
      <c r="N37" s="38"/>
      <c r="O37" s="38"/>
      <c r="P37" s="38"/>
    </row>
    <row r="38" spans="1:32" ht="30" customHeight="1">
      <c r="A38" s="3"/>
      <c r="B38" s="320" t="s">
        <v>429</v>
      </c>
      <c r="C38" s="321" t="str">
        <f>CONCATENATE("Bugetul Cumulativ (in ",'Introducerea datelor'!$D$26,")")</f>
        <v>Bugetul Cumulativ (in €)</v>
      </c>
      <c r="D38" s="322" t="str">
        <f>CONCATENATE("Cheltuielile Cumulative (in ",'Introducerea datelor'!$D$26,")")</f>
        <v>Cheltuielile Cumulative (in €)</v>
      </c>
      <c r="E38" s="218"/>
      <c r="F38" s="232"/>
      <c r="G38" s="3"/>
      <c r="H38" s="3"/>
      <c r="I38" s="3"/>
      <c r="J38" s="436"/>
      <c r="K38" s="437"/>
      <c r="N38"/>
      <c r="O38"/>
      <c r="P38"/>
      <c r="AB38" s="20"/>
      <c r="AC38" s="35"/>
    </row>
    <row r="39" spans="1:32" ht="30" customHeight="1">
      <c r="A39" s="3"/>
      <c r="B39" s="402" t="s">
        <v>48</v>
      </c>
      <c r="C39" s="318">
        <v>1718274.5</v>
      </c>
      <c r="D39" s="323">
        <v>1737061.15</v>
      </c>
      <c r="E39" s="15"/>
      <c r="F39" s="417"/>
      <c r="G39" s="3"/>
      <c r="H39" s="3"/>
      <c r="I39" s="3"/>
      <c r="J39" s="436"/>
      <c r="K39" s="437"/>
      <c r="N39"/>
      <c r="O39"/>
      <c r="P39"/>
      <c r="AB39" s="20"/>
      <c r="AC39" s="35"/>
    </row>
    <row r="40" spans="1:32" ht="30" customHeight="1">
      <c r="A40" s="3"/>
      <c r="B40" s="402" t="s">
        <v>49</v>
      </c>
      <c r="C40" s="318">
        <v>1508716.83</v>
      </c>
      <c r="D40" s="323">
        <v>1365614.16</v>
      </c>
      <c r="E40" s="15"/>
      <c r="F40" s="417"/>
      <c r="G40" s="3"/>
      <c r="H40" s="3"/>
      <c r="I40" s="3"/>
      <c r="J40" s="436"/>
      <c r="K40" s="437"/>
      <c r="N40"/>
      <c r="O40"/>
      <c r="P40"/>
      <c r="AB40" s="20"/>
      <c r="AC40" s="35"/>
    </row>
    <row r="41" spans="1:32" ht="30" customHeight="1">
      <c r="A41" s="3"/>
      <c r="B41" s="402" t="s">
        <v>19</v>
      </c>
      <c r="C41" s="319">
        <v>342209</v>
      </c>
      <c r="D41" s="323">
        <v>330546.96000000002</v>
      </c>
      <c r="E41" s="15"/>
      <c r="F41" s="417"/>
      <c r="G41" s="3"/>
      <c r="H41" s="3"/>
      <c r="I41" s="3"/>
      <c r="J41" s="436"/>
      <c r="K41" s="437"/>
      <c r="N41"/>
      <c r="O41"/>
      <c r="P41"/>
      <c r="AB41" s="20"/>
      <c r="AC41" s="35"/>
    </row>
    <row r="42" spans="1:32" ht="30" customHeight="1">
      <c r="A42" s="3"/>
      <c r="B42" s="402" t="s">
        <v>18</v>
      </c>
      <c r="C42" s="318">
        <v>102080</v>
      </c>
      <c r="D42" s="323">
        <v>106798.33</v>
      </c>
      <c r="E42" s="15"/>
      <c r="F42" s="417"/>
      <c r="G42" s="3"/>
      <c r="H42" s="3"/>
      <c r="I42" s="3"/>
      <c r="J42" s="436"/>
      <c r="K42" s="437"/>
      <c r="N42"/>
      <c r="O42"/>
      <c r="P42"/>
      <c r="AB42" s="20"/>
      <c r="AC42" s="35"/>
    </row>
    <row r="43" spans="1:32" ht="31.5" customHeight="1">
      <c r="A43" s="3"/>
      <c r="B43" s="402" t="s">
        <v>20</v>
      </c>
      <c r="C43" s="319">
        <v>707986.41999999993</v>
      </c>
      <c r="D43" s="323">
        <v>671331.6</v>
      </c>
      <c r="E43" s="15"/>
      <c r="F43" s="417"/>
      <c r="G43" s="294"/>
      <c r="H43" s="3"/>
      <c r="I43" s="3"/>
      <c r="J43" s="438"/>
      <c r="K43" s="439"/>
      <c r="N43"/>
      <c r="O43"/>
      <c r="P43"/>
      <c r="AB43" s="20"/>
      <c r="AC43" s="35"/>
    </row>
    <row r="44" spans="1:32" ht="15" customHeight="1">
      <c r="A44" s="3"/>
      <c r="B44" s="402" t="s">
        <v>21</v>
      </c>
      <c r="C44" s="319">
        <v>19227</v>
      </c>
      <c r="D44" s="323">
        <v>18754.98</v>
      </c>
      <c r="E44" s="15"/>
      <c r="F44" s="417"/>
      <c r="G44" s="294"/>
      <c r="H44" s="3"/>
      <c r="I44" s="3"/>
      <c r="J44" s="425"/>
      <c r="K44" s="440"/>
      <c r="N44"/>
      <c r="O44"/>
      <c r="P44"/>
      <c r="AB44" s="20"/>
      <c r="AC44" s="35"/>
    </row>
    <row r="45" spans="1:32">
      <c r="A45" s="3"/>
      <c r="B45" s="402" t="s">
        <v>22</v>
      </c>
      <c r="C45" s="319">
        <v>882896.33</v>
      </c>
      <c r="D45" s="323">
        <v>966137.87</v>
      </c>
      <c r="E45" s="15"/>
      <c r="F45" s="417"/>
      <c r="G45" s="3"/>
      <c r="H45" s="3"/>
      <c r="I45" s="3"/>
      <c r="J45" s="425"/>
      <c r="K45" s="439"/>
      <c r="N45"/>
      <c r="O45"/>
      <c r="P45"/>
      <c r="AB45" s="20"/>
      <c r="AC45" s="35"/>
    </row>
    <row r="46" spans="1:32" ht="13.5" customHeight="1" thickBot="1">
      <c r="A46" s="3"/>
      <c r="B46" s="403"/>
      <c r="C46" s="318"/>
      <c r="D46" s="323"/>
      <c r="E46" s="15"/>
      <c r="F46" s="417"/>
      <c r="G46" s="3"/>
      <c r="H46" s="3"/>
      <c r="I46" s="3"/>
      <c r="J46" s="425"/>
      <c r="K46" s="439"/>
      <c r="N46"/>
      <c r="O46"/>
      <c r="P46"/>
      <c r="AB46" s="20"/>
      <c r="AC46" s="35"/>
    </row>
    <row r="47" spans="1:32" ht="15.75" thickBot="1">
      <c r="A47" s="3"/>
      <c r="B47" s="324" t="s">
        <v>102</v>
      </c>
      <c r="C47" s="325">
        <f>SUM(C39:C46)</f>
        <v>5281390.08</v>
      </c>
      <c r="D47" s="326">
        <f>SUM(D39:D46)</f>
        <v>5196245.05</v>
      </c>
      <c r="E47" s="230"/>
      <c r="F47" s="646" t="str">
        <f ca="1">+IF((ROUND(C47,0)=ROUND(OFFSET(B33,0,RIGHT('Introducerea datelor'!$C$16,LEN('Introducerea datelor'!$C$16)-1),1,1),0)),"OK: Datele coincid","Atentie: Datele nu coincid")</f>
        <v>OK: Datele coincid</v>
      </c>
      <c r="G47" s="647"/>
      <c r="H47" s="647"/>
      <c r="I47" s="648"/>
      <c r="J47" s="441"/>
      <c r="K47" s="441"/>
      <c r="L47" s="167"/>
      <c r="M47" s="171"/>
      <c r="N47" s="172"/>
      <c r="O47" s="172"/>
      <c r="P47" s="170"/>
      <c r="AB47" s="35"/>
      <c r="AC47" s="35"/>
    </row>
    <row r="48" spans="1:32">
      <c r="A48" s="3"/>
      <c r="B48" s="3"/>
      <c r="C48" s="167"/>
      <c r="D48" s="167"/>
      <c r="E48" s="215"/>
      <c r="F48" s="167"/>
      <c r="G48" s="167"/>
      <c r="H48" s="167"/>
      <c r="I48" s="167"/>
      <c r="J48" s="441"/>
      <c r="K48" s="441"/>
      <c r="L48" s="167"/>
      <c r="M48" s="167"/>
      <c r="N48" s="167"/>
      <c r="O48" s="167"/>
      <c r="P48" s="167"/>
      <c r="Q48" s="170"/>
      <c r="R48" s="169"/>
    </row>
    <row r="49" spans="1:32" ht="18.75">
      <c r="A49" s="3"/>
      <c r="B49" s="85" t="s">
        <v>430</v>
      </c>
      <c r="C49" s="3"/>
      <c r="D49" s="3"/>
      <c r="E49" s="3"/>
      <c r="F49" s="3"/>
      <c r="G49" s="3"/>
      <c r="H49" s="3"/>
      <c r="I49" s="3"/>
      <c r="J49" s="425"/>
      <c r="K49" s="441"/>
      <c r="L49" s="3"/>
      <c r="M49" s="3"/>
      <c r="Q49" s="170">
        <f>+J33</f>
        <v>0</v>
      </c>
      <c r="R49" s="169"/>
    </row>
    <row r="50" spans="1:32" ht="15.75" thickBot="1">
      <c r="A50" s="3"/>
      <c r="B50" s="3"/>
      <c r="C50" s="3"/>
      <c r="D50" s="3"/>
      <c r="E50" s="3"/>
      <c r="F50" s="3"/>
      <c r="G50" s="3"/>
      <c r="H50" s="3"/>
      <c r="I50" s="3"/>
      <c r="J50" s="425"/>
      <c r="K50" s="441"/>
      <c r="L50" s="3"/>
      <c r="M50" s="3"/>
      <c r="Q50" s="170">
        <f>+K33</f>
        <v>4063058</v>
      </c>
      <c r="R50" s="169"/>
    </row>
    <row r="51" spans="1:32" ht="35.25" customHeight="1">
      <c r="A51" s="3"/>
      <c r="B51" s="235"/>
      <c r="C51" s="236" t="s">
        <v>392</v>
      </c>
      <c r="D51" s="236" t="s">
        <v>393</v>
      </c>
      <c r="E51" s="338" t="str">
        <f>CONCATENATE("Total Cheltuit și debursat (in ",D26,")")</f>
        <v>Total Cheltuit și debursat (in €)</v>
      </c>
      <c r="F51" s="3"/>
      <c r="G51" s="3"/>
      <c r="H51" s="232"/>
      <c r="I51" s="221"/>
      <c r="J51" s="442"/>
      <c r="K51" s="441"/>
      <c r="L51" s="221"/>
      <c r="M51" s="21"/>
      <c r="N51" s="21"/>
      <c r="O51" s="21"/>
      <c r="P51" s="169"/>
      <c r="Q51" s="169"/>
      <c r="AE51" s="20"/>
    </row>
    <row r="52" spans="1:32">
      <c r="A52" s="3"/>
      <c r="B52" s="233" t="s">
        <v>431</v>
      </c>
      <c r="C52" s="310">
        <v>5555262.9000000004</v>
      </c>
      <c r="D52" s="311">
        <v>1222219</v>
      </c>
      <c r="E52" s="312">
        <f>+D52+C52</f>
        <v>6777481.9000000004</v>
      </c>
      <c r="F52" s="3"/>
      <c r="G52" s="3"/>
      <c r="H52" s="90"/>
      <c r="I52" s="90"/>
      <c r="J52" s="443"/>
      <c r="K52" s="441"/>
      <c r="L52" s="91"/>
      <c r="M52" s="36"/>
      <c r="N52" s="36"/>
      <c r="O52" s="36"/>
      <c r="P52" s="169"/>
      <c r="Q52" s="169"/>
      <c r="AE52" s="20"/>
    </row>
    <row r="53" spans="1:32">
      <c r="A53" s="3"/>
      <c r="B53" s="233" t="s">
        <v>432</v>
      </c>
      <c r="C53" s="310">
        <v>4577976.25</v>
      </c>
      <c r="D53" s="310">
        <v>672169.28</v>
      </c>
      <c r="E53" s="312">
        <f>+D53+C53</f>
        <v>5250145.53</v>
      </c>
      <c r="F53" s="3"/>
      <c r="G53" s="3"/>
      <c r="H53" s="90"/>
      <c r="I53" s="90"/>
      <c r="J53" s="443"/>
      <c r="K53" s="441"/>
      <c r="L53" s="91"/>
      <c r="M53" s="37"/>
      <c r="N53" s="37"/>
      <c r="O53" s="37"/>
      <c r="P53" s="169"/>
      <c r="Q53" s="169"/>
      <c r="AE53" s="20"/>
    </row>
    <row r="54" spans="1:32">
      <c r="A54" s="3"/>
      <c r="B54" s="233" t="s">
        <v>433</v>
      </c>
      <c r="C54" s="310">
        <v>2357295.52</v>
      </c>
      <c r="D54" s="310">
        <v>380087.07</v>
      </c>
      <c r="E54" s="312">
        <f>+D54+C54</f>
        <v>2737382.59</v>
      </c>
      <c r="F54" s="3"/>
      <c r="G54" s="3"/>
      <c r="H54" s="90"/>
      <c r="I54" s="90"/>
      <c r="J54" s="443"/>
      <c r="K54" s="441"/>
      <c r="L54" s="91"/>
      <c r="M54" s="36"/>
      <c r="N54" s="36"/>
      <c r="O54" s="36"/>
      <c r="P54"/>
      <c r="AE54" s="20"/>
    </row>
    <row r="55" spans="1:32" ht="15.75" thickBot="1">
      <c r="A55" s="3"/>
      <c r="B55" s="234" t="s">
        <v>434</v>
      </c>
      <c r="C55" s="313">
        <v>2319809.0999999996</v>
      </c>
      <c r="D55" s="313">
        <v>363673</v>
      </c>
      <c r="E55" s="314">
        <f>+D55+C55</f>
        <v>2683482.0999999996</v>
      </c>
      <c r="F55" s="3"/>
      <c r="G55" s="3"/>
      <c r="H55" s="238"/>
      <c r="I55" s="92"/>
      <c r="J55" s="444"/>
      <c r="K55" s="444"/>
      <c r="L55" s="91"/>
      <c r="M55" s="92"/>
      <c r="N55" s="37"/>
      <c r="O55" s="37"/>
      <c r="P55"/>
      <c r="AE55" s="20"/>
    </row>
    <row r="56" spans="1:32" ht="15.75" customHeight="1">
      <c r="A56" s="3"/>
      <c r="B56" s="3"/>
      <c r="C56" s="3"/>
      <c r="D56" s="3"/>
      <c r="E56" s="3"/>
      <c r="F56" s="3"/>
      <c r="G56" s="3"/>
      <c r="H56" s="3"/>
      <c r="I56" s="3"/>
      <c r="J56" s="425"/>
      <c r="K56" s="425"/>
      <c r="L56" s="3"/>
      <c r="M56" s="3"/>
      <c r="AF56" s="20"/>
    </row>
    <row r="57" spans="1:32">
      <c r="A57" s="3"/>
      <c r="B57" s="3"/>
      <c r="C57" s="3"/>
      <c r="D57" s="219"/>
      <c r="E57" s="3"/>
      <c r="F57" s="3"/>
      <c r="G57" s="3"/>
      <c r="H57" s="3"/>
      <c r="I57" s="3"/>
      <c r="J57" s="425"/>
      <c r="K57" s="425"/>
      <c r="L57" s="3"/>
      <c r="M57" s="3"/>
    </row>
    <row r="58" spans="1:32" ht="18.75">
      <c r="A58" s="3"/>
      <c r="B58" s="85" t="s">
        <v>435</v>
      </c>
      <c r="C58" s="3"/>
      <c r="D58" s="3"/>
      <c r="E58" s="3"/>
      <c r="F58" s="3"/>
      <c r="G58" s="3"/>
      <c r="H58" s="3"/>
      <c r="I58" s="3"/>
      <c r="J58" s="425"/>
      <c r="K58" s="425"/>
      <c r="L58" s="3"/>
      <c r="M58" s="3"/>
    </row>
    <row r="59" spans="1:32" ht="15.75" thickBot="1">
      <c r="A59" s="3"/>
      <c r="B59" s="3"/>
      <c r="C59" s="3"/>
      <c r="D59" s="3"/>
      <c r="E59" s="3"/>
      <c r="F59" s="3"/>
      <c r="G59" s="3"/>
      <c r="H59" s="3"/>
      <c r="I59" s="3"/>
      <c r="J59" s="425"/>
      <c r="K59" s="425"/>
      <c r="L59" s="3"/>
      <c r="M59" s="3"/>
    </row>
    <row r="60" spans="1:32">
      <c r="A60" s="3"/>
      <c r="B60" s="609" t="s">
        <v>436</v>
      </c>
      <c r="C60" s="610"/>
      <c r="D60" s="611"/>
      <c r="E60" s="3"/>
      <c r="F60" s="3"/>
      <c r="G60" s="3"/>
      <c r="H60" s="3"/>
      <c r="I60" s="3"/>
      <c r="J60" s="425"/>
      <c r="K60" s="425"/>
      <c r="L60" s="3"/>
      <c r="M60" s="35"/>
      <c r="P60"/>
    </row>
    <row r="61" spans="1:32" ht="45">
      <c r="A61" s="3"/>
      <c r="B61" s="93"/>
      <c r="C61" s="395" t="s">
        <v>440</v>
      </c>
      <c r="D61" s="410" t="s">
        <v>441</v>
      </c>
      <c r="E61" s="3"/>
      <c r="F61" s="3"/>
      <c r="G61" s="3"/>
      <c r="H61" s="3"/>
      <c r="I61" s="3"/>
      <c r="J61" s="425"/>
      <c r="K61" s="425"/>
      <c r="L61" s="3"/>
      <c r="M61" s="35"/>
      <c r="P61"/>
    </row>
    <row r="62" spans="1:32" ht="30">
      <c r="A62" s="3"/>
      <c r="B62" s="392" t="s">
        <v>437</v>
      </c>
      <c r="C62" s="295">
        <v>45</v>
      </c>
      <c r="D62" s="404">
        <v>42</v>
      </c>
      <c r="E62" s="3"/>
      <c r="F62" s="3"/>
      <c r="G62" s="3"/>
      <c r="H62" s="3"/>
      <c r="I62" s="3"/>
      <c r="J62" s="425"/>
      <c r="K62" s="425"/>
      <c r="L62" s="3"/>
      <c r="M62" s="35"/>
      <c r="P62"/>
    </row>
    <row r="63" spans="1:32" ht="30">
      <c r="A63" s="3"/>
      <c r="B63" s="393" t="s">
        <v>438</v>
      </c>
      <c r="C63" s="295">
        <v>45</v>
      </c>
      <c r="D63" s="404">
        <v>45</v>
      </c>
      <c r="E63" s="3"/>
      <c r="F63" s="3"/>
      <c r="G63" s="3"/>
      <c r="H63" s="237"/>
      <c r="I63" s="237"/>
      <c r="J63" s="425"/>
      <c r="K63" s="425"/>
      <c r="L63" s="3"/>
      <c r="M63" s="35"/>
      <c r="P63"/>
    </row>
    <row r="64" spans="1:32" ht="30.75" thickBot="1">
      <c r="A64" s="3"/>
      <c r="B64" s="394" t="s">
        <v>439</v>
      </c>
      <c r="C64" s="296">
        <v>20</v>
      </c>
      <c r="D64" s="405">
        <v>5</v>
      </c>
      <c r="E64" s="3"/>
      <c r="F64" s="3"/>
      <c r="G64" s="3"/>
      <c r="H64" s="237"/>
      <c r="I64" s="237"/>
      <c r="J64" s="425"/>
      <c r="K64" s="425"/>
      <c r="L64" s="3"/>
      <c r="M64" s="35"/>
      <c r="P64"/>
    </row>
    <row r="65" spans="1:27">
      <c r="A65" s="3"/>
      <c r="B65" s="3"/>
      <c r="C65" s="3"/>
      <c r="D65" s="3"/>
      <c r="E65" s="3"/>
      <c r="F65" s="3"/>
      <c r="G65" s="3"/>
      <c r="H65" s="3"/>
      <c r="I65" s="3"/>
      <c r="J65" s="425"/>
      <c r="K65" s="425"/>
      <c r="L65" s="3"/>
      <c r="M65" s="3"/>
    </row>
    <row r="66" spans="1:27" ht="15.75" thickBot="1">
      <c r="A66" s="3"/>
      <c r="B66" s="3"/>
      <c r="C66" s="3"/>
      <c r="D66" s="3"/>
      <c r="E66" s="3"/>
      <c r="F66" s="3"/>
      <c r="G66" s="3"/>
      <c r="H66" s="3"/>
      <c r="I66" s="3"/>
      <c r="J66" s="425"/>
      <c r="K66" s="425"/>
      <c r="L66" s="334"/>
      <c r="M66" s="3"/>
      <c r="Z66" s="19"/>
      <c r="AA66" s="19"/>
    </row>
    <row r="67" spans="1:27" ht="19.5" thickBot="1">
      <c r="A67" s="3"/>
      <c r="B67" s="94" t="s">
        <v>442</v>
      </c>
      <c r="C67" s="95"/>
      <c r="D67" s="95"/>
      <c r="E67" s="95" t="s">
        <v>391</v>
      </c>
      <c r="F67" s="95" t="s">
        <v>443</v>
      </c>
      <c r="G67" s="95"/>
      <c r="H67" s="396" t="s">
        <v>444</v>
      </c>
      <c r="I67" s="95"/>
      <c r="J67" s="445"/>
      <c r="K67" s="445"/>
      <c r="L67" s="335"/>
      <c r="M67" s="336"/>
      <c r="N67" s="80"/>
      <c r="O67" s="80"/>
      <c r="P67" s="80"/>
      <c r="R67" s="41"/>
      <c r="Z67" s="19"/>
      <c r="AA67" s="19"/>
    </row>
    <row r="68" spans="1:27" ht="18.75">
      <c r="A68" s="3"/>
      <c r="B68" s="97"/>
      <c r="C68" s="96"/>
      <c r="D68" s="96"/>
      <c r="E68" s="96"/>
      <c r="F68" s="96"/>
      <c r="G68" s="96"/>
      <c r="H68" s="96"/>
      <c r="I68" s="96"/>
      <c r="J68" s="446"/>
      <c r="K68" s="447"/>
      <c r="L68" s="98"/>
      <c r="M68" s="96"/>
      <c r="N68" s="80"/>
      <c r="O68" s="80"/>
      <c r="P68" s="80"/>
      <c r="R68" s="41"/>
      <c r="Z68" s="19"/>
      <c r="AA68" s="19"/>
    </row>
    <row r="69" spans="1:27" ht="18.75">
      <c r="A69" s="3"/>
      <c r="B69" s="97" t="s">
        <v>445</v>
      </c>
      <c r="C69" s="96"/>
      <c r="D69" s="96"/>
      <c r="E69" s="96"/>
      <c r="F69" s="96"/>
      <c r="G69" s="96"/>
      <c r="H69" s="96"/>
      <c r="I69" s="96"/>
      <c r="J69" s="446"/>
      <c r="K69" s="447"/>
      <c r="L69" s="98"/>
      <c r="M69" s="96"/>
      <c r="N69" s="80"/>
      <c r="O69" s="80"/>
      <c r="P69" s="80"/>
      <c r="R69" s="41"/>
      <c r="Z69" s="19"/>
      <c r="AA69" s="19"/>
    </row>
    <row r="70" spans="1:27" ht="15.75" thickBot="1">
      <c r="A70" s="3"/>
      <c r="B70" s="2"/>
      <c r="C70" s="99"/>
      <c r="D70" s="99"/>
      <c r="E70" s="99"/>
      <c r="F70" s="99"/>
      <c r="G70" s="99"/>
      <c r="H70" s="2"/>
      <c r="I70" s="99"/>
      <c r="J70" s="428"/>
      <c r="K70" s="428"/>
      <c r="L70" s="2"/>
      <c r="M70" s="2"/>
      <c r="N70" s="20"/>
      <c r="O70" s="20"/>
      <c r="P70" s="19"/>
      <c r="Q70" s="19"/>
      <c r="R70" s="19"/>
      <c r="AA70" s="19"/>
    </row>
    <row r="71" spans="1:27" ht="90">
      <c r="A71" s="3"/>
      <c r="B71" s="623"/>
      <c r="C71" s="624"/>
      <c r="D71" s="420" t="s">
        <v>448</v>
      </c>
      <c r="E71" s="420" t="s">
        <v>449</v>
      </c>
      <c r="F71" s="420" t="s">
        <v>450</v>
      </c>
      <c r="G71" s="421" t="s">
        <v>102</v>
      </c>
      <c r="H71" s="246"/>
      <c r="I71" s="247"/>
      <c r="J71" s="438"/>
      <c r="K71" s="428"/>
      <c r="L71" s="2"/>
      <c r="M71" s="2"/>
      <c r="N71" s="20"/>
      <c r="O71" s="20"/>
      <c r="P71" s="19"/>
      <c r="Q71" s="19"/>
      <c r="R71" s="19"/>
    </row>
    <row r="72" spans="1:27">
      <c r="A72" s="3"/>
      <c r="B72" s="601" t="s">
        <v>446</v>
      </c>
      <c r="C72" s="602"/>
      <c r="D72" s="208">
        <v>3</v>
      </c>
      <c r="E72" s="208">
        <v>0</v>
      </c>
      <c r="F72" s="208"/>
      <c r="G72" s="101">
        <f>SUM(D72:F72)</f>
        <v>3</v>
      </c>
      <c r="H72" s="231"/>
      <c r="I72" s="245"/>
      <c r="J72" s="448"/>
      <c r="K72" s="428"/>
      <c r="L72" s="2"/>
      <c r="M72" s="2"/>
      <c r="N72" s="20"/>
      <c r="O72" s="20"/>
      <c r="P72" s="19"/>
      <c r="Q72" s="19"/>
      <c r="R72" s="19"/>
    </row>
    <row r="73" spans="1:27" ht="15.75" thickBot="1">
      <c r="A73" s="3"/>
      <c r="B73" s="618" t="s">
        <v>447</v>
      </c>
      <c r="C73" s="619"/>
      <c r="D73" s="209"/>
      <c r="E73" s="209"/>
      <c r="F73" s="209"/>
      <c r="G73" s="103">
        <f>SUM(D73:F73)</f>
        <v>0</v>
      </c>
      <c r="H73" s="231"/>
      <c r="I73" s="15"/>
      <c r="J73" s="438"/>
      <c r="K73" s="428"/>
      <c r="L73" s="2"/>
      <c r="M73" s="2"/>
      <c r="N73" s="19"/>
      <c r="O73" s="19"/>
      <c r="P73" s="19"/>
      <c r="Q73" s="19"/>
      <c r="R73" s="19"/>
    </row>
    <row r="74" spans="1:27">
      <c r="A74" s="3"/>
      <c r="B74" s="2"/>
      <c r="C74" s="2"/>
      <c r="D74" s="2"/>
      <c r="E74" s="2"/>
      <c r="F74" s="2"/>
      <c r="G74" s="2"/>
      <c r="H74" s="2"/>
      <c r="I74" s="2"/>
      <c r="J74" s="428"/>
      <c r="K74" s="428"/>
      <c r="L74" s="2"/>
      <c r="M74" s="2"/>
      <c r="N74" s="19"/>
      <c r="O74" s="19"/>
      <c r="P74" s="19"/>
      <c r="Q74" s="19"/>
      <c r="R74" s="19"/>
    </row>
    <row r="75" spans="1:27">
      <c r="A75" s="3"/>
      <c r="B75" s="2"/>
      <c r="C75" s="2"/>
      <c r="D75" s="2"/>
      <c r="E75" s="2"/>
      <c r="F75" s="2"/>
      <c r="G75" s="2"/>
      <c r="H75" s="2"/>
      <c r="I75" s="2"/>
      <c r="J75" s="428"/>
      <c r="K75" s="428"/>
      <c r="L75" s="2"/>
      <c r="M75" s="2"/>
      <c r="N75" s="19"/>
      <c r="O75" s="19"/>
      <c r="P75" s="19"/>
      <c r="R75" s="19"/>
    </row>
    <row r="76" spans="1:27" ht="18.75">
      <c r="A76" s="3"/>
      <c r="B76" s="97" t="s">
        <v>451</v>
      </c>
      <c r="C76" s="2"/>
      <c r="D76" s="2"/>
      <c r="E76" s="2"/>
      <c r="F76" s="2"/>
      <c r="G76" s="2"/>
      <c r="H76" s="2"/>
      <c r="I76" s="2"/>
      <c r="J76" s="428"/>
      <c r="K76" s="428"/>
      <c r="L76" s="2"/>
      <c r="M76" s="2"/>
      <c r="N76" s="19"/>
      <c r="O76" s="19"/>
      <c r="P76" s="19"/>
      <c r="R76" s="19"/>
    </row>
    <row r="77" spans="1:27" ht="15.75" thickBot="1">
      <c r="A77" s="3"/>
      <c r="B77" s="2"/>
      <c r="C77" s="2"/>
      <c r="D77" s="2"/>
      <c r="E77" s="2"/>
      <c r="F77" s="2"/>
      <c r="G77" s="2"/>
      <c r="H77" s="2"/>
      <c r="I77" s="2"/>
      <c r="J77" s="428"/>
      <c r="K77" s="428"/>
      <c r="L77" s="2"/>
      <c r="M77" s="2"/>
      <c r="N77" s="19"/>
      <c r="O77" s="19"/>
      <c r="P77" s="19"/>
      <c r="R77" s="19"/>
    </row>
    <row r="78" spans="1:27" ht="30">
      <c r="A78" s="3"/>
      <c r="B78" s="104"/>
      <c r="C78" s="418" t="s">
        <v>452</v>
      </c>
      <c r="D78" s="418" t="s">
        <v>453</v>
      </c>
      <c r="E78" s="419" t="s">
        <v>454</v>
      </c>
      <c r="F78" s="15"/>
      <c r="G78" s="15"/>
      <c r="H78" s="15"/>
      <c r="I78" s="247"/>
      <c r="J78" s="428"/>
      <c r="K78" s="428"/>
      <c r="L78" s="2"/>
      <c r="M78" s="2"/>
      <c r="N78" s="19"/>
      <c r="O78" s="19"/>
      <c r="P78" s="19"/>
      <c r="R78" s="19"/>
    </row>
    <row r="79" spans="1:27" ht="15.75" thickBot="1">
      <c r="A79" s="3"/>
      <c r="B79" s="105" t="s">
        <v>414</v>
      </c>
      <c r="C79" s="286">
        <v>14</v>
      </c>
      <c r="D79" s="286">
        <v>14</v>
      </c>
      <c r="E79" s="287">
        <v>0</v>
      </c>
      <c r="F79" s="212"/>
      <c r="G79" s="216"/>
      <c r="H79" s="15"/>
      <c r="I79" s="245"/>
      <c r="J79" s="428"/>
      <c r="K79" s="428"/>
      <c r="L79" s="2"/>
      <c r="M79" s="2"/>
      <c r="N79" s="19"/>
      <c r="O79" s="19"/>
      <c r="P79" s="19"/>
      <c r="R79" s="19"/>
    </row>
    <row r="80" spans="1:27">
      <c r="A80" s="3"/>
      <c r="B80" s="2"/>
      <c r="C80" s="2"/>
      <c r="D80" s="2"/>
      <c r="E80" s="2"/>
      <c r="F80" s="2"/>
      <c r="G80" s="2"/>
      <c r="H80" s="2"/>
      <c r="I80" s="2"/>
      <c r="J80" s="428"/>
      <c r="K80" s="428"/>
      <c r="L80" s="2"/>
      <c r="M80" s="2"/>
      <c r="N80" s="19"/>
      <c r="O80" s="19"/>
      <c r="P80" s="19"/>
      <c r="R80" s="19"/>
    </row>
    <row r="81" spans="1:33" ht="18.75">
      <c r="A81" s="3"/>
      <c r="B81" s="97" t="s">
        <v>455</v>
      </c>
      <c r="C81" s="2"/>
      <c r="D81" s="2"/>
      <c r="E81" s="2"/>
      <c r="F81" s="2"/>
      <c r="G81" s="2"/>
      <c r="H81" s="2"/>
      <c r="I81" s="2"/>
      <c r="J81" s="428"/>
      <c r="K81" s="428"/>
      <c r="L81" s="2"/>
      <c r="M81" s="2"/>
      <c r="N81" s="19"/>
      <c r="O81" s="19"/>
      <c r="P81" s="19"/>
      <c r="R81" s="19"/>
    </row>
    <row r="82" spans="1:33" ht="15.75" thickBot="1">
      <c r="A82" s="3"/>
      <c r="B82" s="2"/>
      <c r="C82" s="2"/>
      <c r="D82" s="2"/>
      <c r="E82" s="2"/>
      <c r="F82" s="2"/>
      <c r="G82" s="2"/>
      <c r="H82" s="2"/>
      <c r="I82" s="2"/>
      <c r="J82" s="428"/>
      <c r="K82" s="428"/>
      <c r="L82" s="2"/>
      <c r="M82" s="2"/>
      <c r="N82" s="19"/>
      <c r="O82" s="19"/>
      <c r="P82" s="19"/>
      <c r="R82" s="19"/>
    </row>
    <row r="83" spans="1:33" ht="60">
      <c r="A83" s="3"/>
      <c r="B83" s="104"/>
      <c r="C83" s="418" t="s">
        <v>456</v>
      </c>
      <c r="D83" s="418" t="s">
        <v>36</v>
      </c>
      <c r="E83" s="418" t="s">
        <v>457</v>
      </c>
      <c r="F83" s="418" t="s">
        <v>458</v>
      </c>
      <c r="G83" s="419" t="s">
        <v>37</v>
      </c>
      <c r="H83" s="217"/>
      <c r="I83" s="247"/>
      <c r="J83" s="428"/>
      <c r="K83" s="428"/>
      <c r="L83" s="2"/>
      <c r="M83" s="2"/>
      <c r="N83" s="19"/>
      <c r="O83" s="19"/>
      <c r="P83" s="19"/>
      <c r="R83" s="19"/>
    </row>
    <row r="84" spans="1:33" ht="15.75" thickBot="1">
      <c r="A84" s="3"/>
      <c r="B84" s="105" t="s">
        <v>159</v>
      </c>
      <c r="C84" s="286">
        <v>3</v>
      </c>
      <c r="D84" s="286">
        <v>2</v>
      </c>
      <c r="E84" s="286">
        <v>3</v>
      </c>
      <c r="F84" s="286">
        <v>3</v>
      </c>
      <c r="G84" s="288">
        <v>3</v>
      </c>
      <c r="H84" s="248"/>
      <c r="I84" s="231"/>
      <c r="J84" s="428"/>
      <c r="K84" s="428"/>
      <c r="L84" s="2"/>
      <c r="M84" s="2"/>
      <c r="N84" s="19"/>
      <c r="O84" s="19"/>
      <c r="P84" s="19"/>
      <c r="R84" s="19"/>
    </row>
    <row r="85" spans="1:33">
      <c r="A85" s="3"/>
      <c r="B85" s="2"/>
      <c r="C85" s="2"/>
      <c r="D85" s="2"/>
      <c r="E85" s="2"/>
      <c r="F85" s="2"/>
      <c r="G85" s="2"/>
      <c r="H85" s="2"/>
      <c r="J85" s="428"/>
      <c r="K85" s="428"/>
      <c r="L85" s="2"/>
      <c r="M85" s="2"/>
      <c r="N85" s="19"/>
      <c r="O85" s="19"/>
      <c r="P85" s="19"/>
      <c r="R85" s="19"/>
    </row>
    <row r="86" spans="1:33" ht="18.75">
      <c r="A86" s="3"/>
      <c r="B86" s="97" t="s">
        <v>459</v>
      </c>
      <c r="C86" s="2"/>
      <c r="D86" s="2"/>
      <c r="E86" s="2"/>
      <c r="F86" s="2"/>
      <c r="G86" s="2"/>
      <c r="H86" s="2"/>
      <c r="I86" s="2"/>
      <c r="J86" s="428"/>
      <c r="K86" s="428"/>
      <c r="L86" s="2"/>
      <c r="M86" s="2"/>
      <c r="N86" s="19"/>
      <c r="O86" s="19"/>
      <c r="P86" s="19"/>
      <c r="R86" s="19"/>
    </row>
    <row r="87" spans="1:33" ht="15.75" thickBot="1">
      <c r="A87" s="3"/>
      <c r="B87" s="2"/>
      <c r="C87" s="2"/>
      <c r="D87" s="2"/>
      <c r="E87" s="2"/>
      <c r="F87" s="2"/>
      <c r="G87" s="2"/>
      <c r="H87" s="2"/>
      <c r="I87" s="2"/>
      <c r="J87" s="428"/>
      <c r="K87" s="428"/>
      <c r="L87" s="2"/>
      <c r="M87" s="2"/>
      <c r="N87" s="19"/>
      <c r="O87" s="19"/>
      <c r="P87" s="19"/>
      <c r="R87" s="19"/>
    </row>
    <row r="88" spans="1:33" ht="25.5">
      <c r="A88" s="3"/>
      <c r="B88" s="104"/>
      <c r="C88" s="422" t="s">
        <v>460</v>
      </c>
      <c r="D88" s="422" t="s">
        <v>461</v>
      </c>
      <c r="E88" s="423" t="s">
        <v>462</v>
      </c>
      <c r="F88" s="2"/>
      <c r="G88" s="2"/>
      <c r="H88" s="2"/>
      <c r="I88" s="2"/>
      <c r="J88" s="449"/>
      <c r="K88" s="449"/>
      <c r="L88" s="19"/>
      <c r="N88"/>
      <c r="O88"/>
      <c r="P88" s="19"/>
      <c r="AD88" s="35"/>
      <c r="AG88"/>
    </row>
    <row r="89" spans="1:33">
      <c r="A89" s="3"/>
      <c r="B89" s="100" t="s">
        <v>373</v>
      </c>
      <c r="C89" s="208">
        <v>8</v>
      </c>
      <c r="D89" s="424">
        <v>8</v>
      </c>
      <c r="E89" s="249">
        <f>C89-D89</f>
        <v>0</v>
      </c>
      <c r="F89" s="2"/>
      <c r="G89" s="2"/>
      <c r="H89" s="2"/>
      <c r="I89" s="2"/>
      <c r="J89" s="449"/>
      <c r="K89" s="449"/>
      <c r="L89" s="19"/>
      <c r="N89"/>
      <c r="O89"/>
      <c r="P89" s="19"/>
      <c r="AD89" s="35"/>
      <c r="AG89"/>
    </row>
    <row r="90" spans="1:33" ht="15.75" thickBot="1">
      <c r="A90" s="3"/>
      <c r="B90" s="102" t="s">
        <v>374</v>
      </c>
      <c r="C90" s="209">
        <v>3</v>
      </c>
      <c r="D90" s="250">
        <v>3</v>
      </c>
      <c r="E90" s="369">
        <f>C90-D90</f>
        <v>0</v>
      </c>
      <c r="F90" s="2"/>
      <c r="G90" s="2"/>
      <c r="H90" s="2"/>
      <c r="I90" s="2"/>
      <c r="J90" s="449"/>
      <c r="K90" s="449"/>
      <c r="L90" s="19"/>
      <c r="N90"/>
      <c r="O90"/>
      <c r="P90" s="19"/>
      <c r="AD90" s="35"/>
      <c r="AG90"/>
    </row>
    <row r="91" spans="1:33">
      <c r="A91" s="3"/>
      <c r="B91" s="2"/>
      <c r="C91" s="2"/>
      <c r="D91" s="2"/>
      <c r="E91" s="2"/>
      <c r="F91" s="2"/>
      <c r="G91" s="2"/>
      <c r="H91" s="2"/>
      <c r="I91" s="2"/>
      <c r="J91" s="428"/>
      <c r="K91" s="428"/>
      <c r="L91" s="2"/>
      <c r="M91" s="2"/>
      <c r="N91" s="19"/>
      <c r="O91" s="19"/>
      <c r="P91" s="19"/>
      <c r="R91" s="19"/>
    </row>
    <row r="92" spans="1:33" ht="18.75">
      <c r="A92" s="3"/>
      <c r="B92" s="97" t="s">
        <v>463</v>
      </c>
      <c r="C92" s="2"/>
      <c r="D92" s="2"/>
      <c r="E92" s="2"/>
      <c r="F92" s="2"/>
      <c r="G92" s="2"/>
      <c r="H92" s="2"/>
      <c r="I92" s="2"/>
      <c r="J92" s="428"/>
      <c r="K92" s="428"/>
      <c r="L92" s="2"/>
      <c r="M92" s="2"/>
      <c r="N92" s="19"/>
      <c r="O92" s="19"/>
      <c r="P92" s="19"/>
      <c r="R92" s="19"/>
    </row>
    <row r="93" spans="1:33" ht="15.75" thickBot="1">
      <c r="A93" s="3"/>
      <c r="B93" s="2"/>
      <c r="C93" s="2"/>
      <c r="D93" s="2"/>
      <c r="E93" s="2"/>
      <c r="F93" s="2"/>
      <c r="G93" s="2"/>
      <c r="H93" s="2"/>
      <c r="I93" s="15"/>
      <c r="J93" s="438"/>
      <c r="K93" s="438"/>
      <c r="L93" s="15"/>
      <c r="M93" s="15"/>
      <c r="N93" s="20"/>
      <c r="O93" s="20"/>
      <c r="P93" s="20"/>
      <c r="R93" s="19"/>
    </row>
    <row r="94" spans="1:33">
      <c r="A94" s="3"/>
      <c r="B94" s="180"/>
      <c r="C94" s="299" t="s">
        <v>141</v>
      </c>
      <c r="D94" s="299" t="s">
        <v>142</v>
      </c>
      <c r="E94" s="299" t="s">
        <v>143</v>
      </c>
      <c r="F94" s="299" t="s">
        <v>144</v>
      </c>
      <c r="G94" s="299" t="s">
        <v>152</v>
      </c>
      <c r="H94" s="299" t="s">
        <v>153</v>
      </c>
      <c r="I94" s="299" t="s">
        <v>154</v>
      </c>
      <c r="J94" s="450" t="s">
        <v>155</v>
      </c>
      <c r="K94" s="450" t="s">
        <v>156</v>
      </c>
      <c r="L94" s="299" t="s">
        <v>157</v>
      </c>
      <c r="M94" s="299" t="s">
        <v>158</v>
      </c>
      <c r="N94" s="300" t="s">
        <v>315</v>
      </c>
      <c r="O94" s="300" t="s">
        <v>410</v>
      </c>
      <c r="P94" s="20"/>
      <c r="R94" s="19"/>
    </row>
    <row r="95" spans="1:33" ht="15" customHeight="1">
      <c r="A95" s="3"/>
      <c r="B95" s="301" t="s">
        <v>464</v>
      </c>
      <c r="C95" s="289"/>
      <c r="D95" s="289"/>
      <c r="E95" s="289"/>
      <c r="F95" s="289"/>
      <c r="G95" s="289"/>
      <c r="H95" s="289"/>
      <c r="I95" s="289"/>
      <c r="J95" s="289"/>
      <c r="K95" s="289"/>
      <c r="L95" s="289"/>
      <c r="M95" s="289"/>
      <c r="N95" s="370"/>
      <c r="O95" s="370"/>
      <c r="P95" s="20"/>
      <c r="R95" s="19"/>
    </row>
    <row r="96" spans="1:33" ht="15" customHeight="1">
      <c r="A96" s="3"/>
      <c r="B96" s="301" t="s">
        <v>465</v>
      </c>
      <c r="C96" s="289"/>
      <c r="D96" s="289"/>
      <c r="E96" s="289"/>
      <c r="F96" s="289"/>
      <c r="G96" s="289"/>
      <c r="H96" s="289"/>
      <c r="I96" s="289"/>
      <c r="J96" s="289"/>
      <c r="K96" s="289"/>
      <c r="L96" s="289"/>
      <c r="M96" s="289"/>
      <c r="N96" s="370"/>
      <c r="O96" s="370"/>
      <c r="P96" s="20"/>
      <c r="R96" s="19"/>
    </row>
    <row r="97" spans="1:18" ht="15" customHeight="1">
      <c r="A97" s="3"/>
      <c r="B97" s="301" t="s">
        <v>466</v>
      </c>
      <c r="C97" s="289"/>
      <c r="D97" s="289"/>
      <c r="E97" s="289"/>
      <c r="F97" s="289"/>
      <c r="G97" s="289"/>
      <c r="H97" s="289"/>
      <c r="I97" s="289"/>
      <c r="J97" s="289"/>
      <c r="K97" s="289"/>
      <c r="L97" s="289"/>
      <c r="M97" s="289"/>
      <c r="N97" s="370"/>
      <c r="O97" s="370"/>
      <c r="P97" s="20"/>
      <c r="R97" s="19"/>
    </row>
    <row r="98" spans="1:18" ht="15" customHeight="1">
      <c r="A98" s="3"/>
      <c r="B98" s="252" t="s">
        <v>467</v>
      </c>
      <c r="C98" s="290"/>
      <c r="D98" s="290"/>
      <c r="E98" s="290"/>
      <c r="F98" s="290"/>
      <c r="G98" s="290"/>
      <c r="H98" s="290"/>
      <c r="I98" s="290"/>
      <c r="J98" s="290"/>
      <c r="K98" s="290"/>
      <c r="L98" s="290"/>
      <c r="M98" s="290"/>
      <c r="N98" s="371"/>
      <c r="O98" s="371"/>
      <c r="P98" s="20"/>
      <c r="R98" s="19"/>
    </row>
    <row r="99" spans="1:18" ht="15" customHeight="1">
      <c r="A99" s="3"/>
      <c r="B99" s="252" t="s">
        <v>468</v>
      </c>
      <c r="C99" s="290"/>
      <c r="D99" s="290"/>
      <c r="E99" s="290"/>
      <c r="F99" s="290"/>
      <c r="G99" s="290"/>
      <c r="H99" s="290"/>
      <c r="I99" s="290"/>
      <c r="J99" s="290"/>
      <c r="K99" s="290"/>
      <c r="L99" s="290"/>
      <c r="M99" s="290"/>
      <c r="N99" s="371"/>
      <c r="O99" s="371"/>
      <c r="P99" s="20"/>
      <c r="R99" s="19"/>
    </row>
    <row r="100" spans="1:18" ht="15.75" thickBot="1">
      <c r="A100" s="3"/>
      <c r="B100" s="366" t="s">
        <v>469</v>
      </c>
      <c r="C100" s="367"/>
      <c r="D100" s="368"/>
      <c r="E100" s="368"/>
      <c r="F100" s="368"/>
      <c r="G100" s="368"/>
      <c r="H100" s="368"/>
      <c r="I100" s="368"/>
      <c r="J100" s="368"/>
      <c r="K100" s="368"/>
      <c r="L100" s="368"/>
      <c r="M100" s="368"/>
      <c r="N100" s="372"/>
      <c r="O100" s="372"/>
      <c r="P100" s="20"/>
      <c r="R100" s="19"/>
    </row>
    <row r="101" spans="1:18">
      <c r="A101" s="3"/>
      <c r="B101" s="3"/>
      <c r="C101" s="2"/>
      <c r="D101" s="2"/>
      <c r="E101" s="2"/>
      <c r="F101" s="2"/>
      <c r="G101" s="2"/>
      <c r="H101" s="2"/>
      <c r="I101" s="15"/>
      <c r="J101" s="451"/>
      <c r="K101" s="452"/>
      <c r="L101" s="15"/>
      <c r="M101" s="106"/>
      <c r="N101" s="20"/>
      <c r="O101" s="20"/>
      <c r="P101" s="20"/>
      <c r="R101" s="19"/>
    </row>
    <row r="102" spans="1:18">
      <c r="A102" s="3"/>
      <c r="B102" s="2" t="s">
        <v>470</v>
      </c>
      <c r="C102" s="2"/>
      <c r="D102" s="2"/>
      <c r="E102" s="2"/>
      <c r="F102" s="2"/>
      <c r="G102" s="2"/>
      <c r="H102" s="2"/>
      <c r="I102" s="15"/>
      <c r="J102" s="451"/>
      <c r="K102" s="452"/>
      <c r="L102" s="15"/>
      <c r="M102" s="106"/>
      <c r="N102" s="20"/>
      <c r="O102" s="20"/>
      <c r="P102" s="20"/>
      <c r="R102" s="19"/>
    </row>
    <row r="103" spans="1:18">
      <c r="A103" s="3"/>
      <c r="C103" s="2"/>
      <c r="D103" s="2"/>
      <c r="E103" s="2"/>
      <c r="F103" s="2"/>
      <c r="G103" s="2"/>
      <c r="H103" s="2"/>
      <c r="I103" s="15"/>
      <c r="J103" s="451"/>
      <c r="K103" s="453"/>
      <c r="L103" s="15"/>
      <c r="M103" s="106"/>
      <c r="N103" s="20"/>
      <c r="O103" s="20"/>
      <c r="P103" s="20"/>
      <c r="R103" s="19"/>
    </row>
    <row r="104" spans="1:18">
      <c r="A104" s="3"/>
      <c r="B104" s="3"/>
      <c r="C104" s="3"/>
      <c r="D104" s="3"/>
      <c r="E104" s="3"/>
      <c r="F104" s="3"/>
      <c r="G104" s="3"/>
      <c r="H104" s="3"/>
      <c r="I104" s="15"/>
      <c r="J104" s="438"/>
      <c r="K104" s="438"/>
      <c r="L104" s="15"/>
      <c r="M104" s="15"/>
      <c r="N104" s="20"/>
      <c r="O104" s="20"/>
      <c r="P104" s="20"/>
    </row>
    <row r="105" spans="1:18" ht="18.75">
      <c r="A105" s="3"/>
      <c r="B105" s="97" t="s">
        <v>471</v>
      </c>
      <c r="C105" s="3"/>
      <c r="D105" s="3"/>
      <c r="E105" s="3"/>
      <c r="F105" s="3"/>
      <c r="G105" s="3"/>
      <c r="H105" s="3"/>
      <c r="I105" s="15"/>
      <c r="J105" s="438"/>
      <c r="K105" s="438"/>
      <c r="L105" s="15"/>
      <c r="M105" s="15"/>
      <c r="N105" s="20"/>
      <c r="O105" s="20"/>
      <c r="P105" s="20"/>
    </row>
    <row r="106" spans="1:18" ht="15.75" thickBot="1">
      <c r="A106" s="3"/>
      <c r="B106" s="3"/>
      <c r="C106" s="15"/>
      <c r="D106" s="15"/>
      <c r="E106" s="15"/>
      <c r="F106" s="15"/>
      <c r="G106" s="2"/>
      <c r="H106" s="2"/>
      <c r="I106" s="2"/>
      <c r="J106" s="438"/>
      <c r="K106" s="428"/>
      <c r="L106" s="15"/>
      <c r="M106" s="15"/>
      <c r="N106" s="20"/>
      <c r="O106" s="20"/>
      <c r="P106" s="20"/>
      <c r="R106" s="20"/>
    </row>
    <row r="107" spans="1:18" ht="90.75" customHeight="1">
      <c r="A107" s="3"/>
      <c r="B107" s="253" t="s">
        <v>472</v>
      </c>
      <c r="C107" s="254" t="s">
        <v>394</v>
      </c>
      <c r="D107" s="256" t="s">
        <v>395</v>
      </c>
      <c r="E107" s="256" t="s">
        <v>396</v>
      </c>
      <c r="F107" s="255" t="s">
        <v>397</v>
      </c>
      <c r="G107" s="255" t="s">
        <v>398</v>
      </c>
      <c r="H107" s="256" t="s">
        <v>399</v>
      </c>
      <c r="I107" s="256" t="s">
        <v>400</v>
      </c>
      <c r="J107" s="454" t="s">
        <v>401</v>
      </c>
      <c r="K107" s="455" t="s">
        <v>402</v>
      </c>
      <c r="L107" s="2"/>
      <c r="M107" s="20"/>
      <c r="N107" s="20"/>
      <c r="O107" s="20"/>
      <c r="P107" s="20"/>
      <c r="Q107" s="20"/>
    </row>
    <row r="108" spans="1:18">
      <c r="A108" s="3"/>
      <c r="B108" s="598" t="s">
        <v>78</v>
      </c>
      <c r="C108" s="328" t="s">
        <v>371</v>
      </c>
      <c r="D108" s="329"/>
      <c r="E108" s="330" t="str">
        <f>IF(ISBLANK(D108),"",D108*30)</f>
        <v/>
      </c>
      <c r="F108" s="291"/>
      <c r="G108" s="292" t="str">
        <f>IF(AND(E108&gt;0,F108&gt;0),(F108*E108),"")</f>
        <v/>
      </c>
      <c r="H108" s="291"/>
      <c r="I108" s="341" t="str">
        <f>IF(AND(G108&gt;0,H108&gt;0),H108/G108,"")</f>
        <v/>
      </c>
      <c r="J108" s="456"/>
      <c r="K108" s="457" t="str">
        <f>IF(AND(I108&gt;0,J108&gt;0),I108-J108,"")</f>
        <v/>
      </c>
      <c r="L108" s="2"/>
      <c r="M108" s="20"/>
      <c r="N108" s="20"/>
      <c r="O108" s="20"/>
      <c r="P108" s="20"/>
      <c r="Q108" s="20"/>
    </row>
    <row r="109" spans="1:18">
      <c r="A109" s="3"/>
      <c r="B109" s="599"/>
      <c r="C109" s="328" t="s">
        <v>371</v>
      </c>
      <c r="D109" s="329"/>
      <c r="E109" s="330" t="str">
        <f>IF(ISBLANK(D109),"",D109*30)</f>
        <v/>
      </c>
      <c r="F109" s="291"/>
      <c r="G109" s="292" t="str">
        <f>IF(AND(E109&gt;0,F109&gt;0),(F109*E109),"")</f>
        <v/>
      </c>
      <c r="H109" s="291"/>
      <c r="I109" s="341" t="str">
        <f>IF(AND(G109&gt;0,H109&gt;0),H109/G109,"")</f>
        <v/>
      </c>
      <c r="J109" s="456"/>
      <c r="K109" s="457" t="str">
        <f>IF(AND(I109&gt;0,J109&gt;0),I109-J109,"")</f>
        <v/>
      </c>
      <c r="L109" s="2"/>
      <c r="M109" s="20"/>
      <c r="N109" s="20"/>
      <c r="O109" s="20"/>
      <c r="P109" s="20"/>
    </row>
    <row r="110" spans="1:18">
      <c r="A110" s="3"/>
      <c r="B110" s="599"/>
      <c r="C110" s="328" t="s">
        <v>371</v>
      </c>
      <c r="D110" s="329"/>
      <c r="E110" s="330" t="str">
        <f>IF(ISBLANK(D110),"",D110*30)</f>
        <v/>
      </c>
      <c r="F110" s="291"/>
      <c r="G110" s="292" t="str">
        <f>IF(AND(E110&gt;0,F110&gt;0),(F110*E110),"")</f>
        <v/>
      </c>
      <c r="H110" s="291"/>
      <c r="I110" s="341" t="str">
        <f>IF(AND(G110&gt;0,H110&gt;0),H110/G110,"")</f>
        <v/>
      </c>
      <c r="J110" s="456"/>
      <c r="K110" s="457" t="str">
        <f>IF(AND(I110&gt;0,J110&gt;0),I110-J110,"")</f>
        <v/>
      </c>
      <c r="L110" s="2"/>
      <c r="M110" s="20"/>
      <c r="N110" s="20"/>
      <c r="O110" s="20"/>
      <c r="P110" s="20"/>
      <c r="Q110" s="20"/>
    </row>
    <row r="111" spans="1:18" ht="15.75" thickBot="1">
      <c r="A111" s="3"/>
      <c r="B111" s="600"/>
      <c r="C111" s="331" t="s">
        <v>371</v>
      </c>
      <c r="D111" s="332"/>
      <c r="E111" s="363" t="str">
        <f>IF(ISBLANK(D111),"",D111*30)</f>
        <v/>
      </c>
      <c r="F111" s="293"/>
      <c r="G111" s="364" t="str">
        <f>IF(AND(E111&gt;0,F111&gt;0),(F111*E111),"")</f>
        <v/>
      </c>
      <c r="H111" s="293"/>
      <c r="I111" s="365" t="str">
        <f>IF(AND(G111&gt;0,H111&gt;0),H111/G111,"")</f>
        <v/>
      </c>
      <c r="J111" s="458"/>
      <c r="K111" s="459" t="str">
        <f>IF(AND(I111&gt;0,J111&gt;0),I111-J111,"")</f>
        <v/>
      </c>
      <c r="L111" s="2"/>
      <c r="M111" s="20"/>
      <c r="N111" s="20"/>
      <c r="O111" s="20"/>
      <c r="P111" s="20"/>
      <c r="Q111" s="20"/>
    </row>
    <row r="112" spans="1:18">
      <c r="A112" s="3"/>
      <c r="B112" s="3"/>
      <c r="C112" s="3"/>
      <c r="D112" s="3"/>
      <c r="E112" s="3"/>
      <c r="F112" s="3"/>
      <c r="G112" s="2"/>
      <c r="H112" s="2"/>
      <c r="I112" s="2"/>
      <c r="J112" s="425"/>
      <c r="K112" s="425"/>
      <c r="L112" s="2"/>
      <c r="M112" s="2"/>
      <c r="N112" s="20"/>
      <c r="O112" s="20"/>
      <c r="P112" s="20"/>
      <c r="R112" s="20"/>
    </row>
    <row r="113" spans="1:19">
      <c r="A113" s="3"/>
      <c r="B113" s="3"/>
      <c r="C113" s="3"/>
      <c r="D113" s="3"/>
      <c r="E113" s="3"/>
      <c r="F113" s="3"/>
      <c r="G113" s="3"/>
      <c r="H113" s="3"/>
      <c r="I113" s="2"/>
      <c r="J113" s="446"/>
      <c r="K113" s="446"/>
      <c r="L113" s="3"/>
      <c r="M113" s="3"/>
    </row>
    <row r="114" spans="1:19" ht="19.5" thickBot="1">
      <c r="A114" s="3"/>
      <c r="B114" s="198" t="s">
        <v>473</v>
      </c>
      <c r="C114" s="107"/>
      <c r="D114" s="107"/>
      <c r="E114" s="108"/>
      <c r="F114" s="108"/>
      <c r="G114" s="108"/>
      <c r="H114" s="205"/>
      <c r="I114" s="199"/>
      <c r="J114" s="460"/>
      <c r="K114" s="461" t="s">
        <v>369</v>
      </c>
      <c r="L114" s="108"/>
      <c r="M114" s="270"/>
      <c r="N114" s="271"/>
      <c r="O114" s="271"/>
      <c r="P114" s="271"/>
    </row>
    <row r="115" spans="1:19" ht="15.75" thickBot="1">
      <c r="A115" s="3"/>
      <c r="B115" s="3"/>
      <c r="C115" s="3"/>
      <c r="D115" s="3"/>
      <c r="E115" s="3"/>
      <c r="F115" s="3"/>
      <c r="G115" s="3"/>
      <c r="H115" s="3"/>
      <c r="I115" s="3"/>
      <c r="J115" s="425"/>
      <c r="K115" s="425"/>
      <c r="L115" s="3"/>
      <c r="M115" s="3"/>
      <c r="N115"/>
      <c r="O115"/>
      <c r="P115"/>
    </row>
    <row r="116" spans="1:19" ht="38.25">
      <c r="A116" s="3"/>
      <c r="B116" s="620" t="s">
        <v>403</v>
      </c>
      <c r="C116" s="621"/>
      <c r="D116" s="622"/>
      <c r="E116" s="257" t="s">
        <v>389</v>
      </c>
      <c r="F116" s="381" t="s">
        <v>404</v>
      </c>
      <c r="G116" s="202"/>
      <c r="H116" s="315" t="s">
        <v>157</v>
      </c>
      <c r="I116" s="315" t="s">
        <v>158</v>
      </c>
      <c r="J116" s="431" t="s">
        <v>315</v>
      </c>
      <c r="K116" s="431" t="s">
        <v>410</v>
      </c>
      <c r="L116" s="315" t="s">
        <v>34</v>
      </c>
      <c r="M116" s="315" t="s">
        <v>35</v>
      </c>
      <c r="N116" s="20"/>
      <c r="O116" s="20"/>
      <c r="P116" s="20"/>
      <c r="S116" s="315" t="s">
        <v>415</v>
      </c>
    </row>
    <row r="117" spans="1:19" ht="26.25" customHeight="1">
      <c r="A117" s="588" t="s">
        <v>372</v>
      </c>
      <c r="B117" s="644" t="s">
        <v>23</v>
      </c>
      <c r="C117" s="644"/>
      <c r="D117" s="644"/>
      <c r="E117" s="643">
        <v>3.3</v>
      </c>
      <c r="F117" s="612" t="s">
        <v>150</v>
      </c>
      <c r="G117" s="406" t="s">
        <v>121</v>
      </c>
      <c r="H117" s="398">
        <v>562</v>
      </c>
      <c r="I117" s="398">
        <v>1125</v>
      </c>
      <c r="J117" s="462">
        <v>562</v>
      </c>
      <c r="K117" s="400">
        <v>1125</v>
      </c>
      <c r="L117" s="400"/>
      <c r="M117" s="400"/>
      <c r="N117" s="20"/>
      <c r="O117" s="20"/>
      <c r="P117" s="20"/>
    </row>
    <row r="118" spans="1:19" ht="25.5" customHeight="1">
      <c r="A118" s="588"/>
      <c r="B118" s="644"/>
      <c r="C118" s="644"/>
      <c r="D118" s="644"/>
      <c r="E118" s="643"/>
      <c r="F118" s="612"/>
      <c r="G118" s="406" t="s">
        <v>122</v>
      </c>
      <c r="H118" s="398">
        <v>341</v>
      </c>
      <c r="I118" s="398">
        <v>1237</v>
      </c>
      <c r="J118" s="462">
        <v>555</v>
      </c>
      <c r="K118" s="876">
        <v>1003</v>
      </c>
      <c r="L118" s="401"/>
      <c r="M118" s="401"/>
      <c r="N118" s="20"/>
      <c r="O118" s="20"/>
      <c r="P118" s="20"/>
    </row>
    <row r="119" spans="1:19" ht="25.5" customHeight="1">
      <c r="A119" s="588"/>
      <c r="B119" s="616" t="s">
        <v>27</v>
      </c>
      <c r="C119" s="616"/>
      <c r="D119" s="616"/>
      <c r="E119" s="625">
        <v>3.2</v>
      </c>
      <c r="F119" s="614" t="s">
        <v>150</v>
      </c>
      <c r="G119" s="386" t="s">
        <v>387</v>
      </c>
      <c r="H119" s="412">
        <v>142</v>
      </c>
      <c r="I119" s="399">
        <v>285</v>
      </c>
      <c r="J119" s="463">
        <v>142</v>
      </c>
      <c r="K119" s="463">
        <v>285</v>
      </c>
      <c r="L119" s="374"/>
      <c r="M119" s="374"/>
      <c r="N119" s="20"/>
      <c r="O119" s="20"/>
      <c r="P119" s="20"/>
    </row>
    <row r="120" spans="1:19" ht="25.5" customHeight="1">
      <c r="A120" s="588"/>
      <c r="B120" s="616"/>
      <c r="C120" s="616"/>
      <c r="D120" s="616"/>
      <c r="E120" s="625"/>
      <c r="F120" s="614"/>
      <c r="G120" s="386" t="s">
        <v>388</v>
      </c>
      <c r="H120" s="412">
        <v>63</v>
      </c>
      <c r="I120" s="399">
        <v>288</v>
      </c>
      <c r="J120" s="463">
        <v>152</v>
      </c>
      <c r="K120" s="877">
        <v>290</v>
      </c>
      <c r="L120" s="374"/>
      <c r="M120" s="374"/>
      <c r="N120" s="20"/>
      <c r="O120" s="20"/>
      <c r="P120" s="20"/>
    </row>
    <row r="121" spans="1:19" ht="25.5" customHeight="1">
      <c r="A121" s="588"/>
      <c r="B121" s="617" t="s">
        <v>24</v>
      </c>
      <c r="C121" s="617"/>
      <c r="D121" s="617"/>
      <c r="E121" s="625">
        <v>2.2000000000000002</v>
      </c>
      <c r="F121" s="614" t="s">
        <v>150</v>
      </c>
      <c r="G121" s="386" t="s">
        <v>387</v>
      </c>
      <c r="H121" s="413">
        <v>40</v>
      </c>
      <c r="I121" s="398">
        <v>80</v>
      </c>
      <c r="J121" s="463">
        <v>15</v>
      </c>
      <c r="K121" s="463">
        <v>55</v>
      </c>
      <c r="L121" s="374"/>
      <c r="M121" s="374"/>
      <c r="N121" s="20"/>
      <c r="O121" s="20"/>
      <c r="P121" s="20"/>
    </row>
    <row r="122" spans="1:19" ht="25.5" customHeight="1">
      <c r="A122" s="588"/>
      <c r="B122" s="617"/>
      <c r="C122" s="617"/>
      <c r="D122" s="617"/>
      <c r="E122" s="625"/>
      <c r="F122" s="614"/>
      <c r="G122" s="386" t="s">
        <v>388</v>
      </c>
      <c r="H122" s="413">
        <v>23</v>
      </c>
      <c r="I122" s="398">
        <v>85</v>
      </c>
      <c r="J122" s="463">
        <v>15</v>
      </c>
      <c r="K122" s="874">
        <v>69</v>
      </c>
      <c r="L122" s="374"/>
      <c r="M122" s="375"/>
      <c r="N122" s="20"/>
      <c r="O122" s="20"/>
      <c r="P122" s="20"/>
    </row>
    <row r="123" spans="1:19" ht="21.75" customHeight="1">
      <c r="A123" s="411"/>
      <c r="B123" s="613" t="s">
        <v>32</v>
      </c>
      <c r="C123" s="613"/>
      <c r="D123" s="613"/>
      <c r="E123" s="615">
        <v>2.1</v>
      </c>
      <c r="F123" s="645" t="s">
        <v>150</v>
      </c>
      <c r="G123" s="386" t="s">
        <v>387</v>
      </c>
      <c r="H123" s="414" t="s">
        <v>416</v>
      </c>
      <c r="I123" s="400" t="s">
        <v>416</v>
      </c>
      <c r="J123" s="400" t="s">
        <v>416</v>
      </c>
      <c r="K123" s="400">
        <v>0.1</v>
      </c>
      <c r="L123" s="377"/>
      <c r="M123" s="377"/>
      <c r="N123" s="20"/>
      <c r="O123" s="20"/>
      <c r="P123" s="20"/>
    </row>
    <row r="124" spans="1:19" ht="17.25" customHeight="1">
      <c r="A124" s="411"/>
      <c r="B124" s="613"/>
      <c r="C124" s="613"/>
      <c r="D124" s="613"/>
      <c r="E124" s="615"/>
      <c r="F124" s="645"/>
      <c r="G124" s="386" t="s">
        <v>388</v>
      </c>
      <c r="H124" s="414" t="s">
        <v>416</v>
      </c>
      <c r="I124" s="400" t="s">
        <v>416</v>
      </c>
      <c r="J124" s="400" t="s">
        <v>416</v>
      </c>
      <c r="K124" s="400">
        <v>4.82E-2</v>
      </c>
      <c r="L124" s="377"/>
      <c r="M124" s="377"/>
      <c r="N124" s="20"/>
      <c r="O124" s="20"/>
      <c r="P124" s="20"/>
    </row>
    <row r="125" spans="1:19" ht="18.75" customHeight="1">
      <c r="A125" s="411"/>
      <c r="B125" s="649" t="s">
        <v>30</v>
      </c>
      <c r="C125" s="649"/>
      <c r="D125" s="649"/>
      <c r="E125" s="615">
        <v>2.2999999999999998</v>
      </c>
      <c r="F125" s="645" t="s">
        <v>150</v>
      </c>
      <c r="G125" s="386" t="s">
        <v>387</v>
      </c>
      <c r="H125" s="415">
        <v>168</v>
      </c>
      <c r="I125" s="401">
        <v>337</v>
      </c>
      <c r="J125" s="400">
        <v>168</v>
      </c>
      <c r="K125" s="400">
        <v>337</v>
      </c>
      <c r="L125" s="376"/>
      <c r="M125" s="377"/>
      <c r="N125" s="20"/>
      <c r="O125" s="20"/>
      <c r="P125" s="20"/>
    </row>
    <row r="126" spans="1:19" ht="30.75" customHeight="1">
      <c r="A126" s="411"/>
      <c r="B126" s="649"/>
      <c r="C126" s="649"/>
      <c r="D126" s="649"/>
      <c r="E126" s="615"/>
      <c r="F126" s="645"/>
      <c r="G126" s="386" t="s">
        <v>388</v>
      </c>
      <c r="H126" s="415">
        <v>151</v>
      </c>
      <c r="I126" s="401">
        <v>313</v>
      </c>
      <c r="J126" s="400">
        <v>190</v>
      </c>
      <c r="K126" s="875">
        <v>351</v>
      </c>
      <c r="L126" s="376"/>
      <c r="M126" s="377"/>
      <c r="N126" s="20"/>
      <c r="O126" s="20"/>
      <c r="P126" s="20"/>
    </row>
    <row r="127" spans="1:19" ht="26.25" customHeight="1">
      <c r="A127" s="411"/>
      <c r="B127" s="626" t="s">
        <v>25</v>
      </c>
      <c r="C127" s="626"/>
      <c r="D127" s="626"/>
      <c r="E127" s="625">
        <v>2.4</v>
      </c>
      <c r="F127" s="614" t="s">
        <v>150</v>
      </c>
      <c r="G127" s="386" t="s">
        <v>387</v>
      </c>
      <c r="H127" s="412">
        <v>100</v>
      </c>
      <c r="I127" s="398">
        <v>200</v>
      </c>
      <c r="J127" s="400">
        <v>100</v>
      </c>
      <c r="K127" s="400">
        <v>200</v>
      </c>
      <c r="L127" s="377"/>
      <c r="M127" s="383"/>
      <c r="N127" s="20"/>
      <c r="O127" s="20"/>
      <c r="P127" s="20"/>
    </row>
    <row r="128" spans="1:19" ht="21.75" customHeight="1">
      <c r="A128" s="411"/>
      <c r="B128" s="626"/>
      <c r="C128" s="626"/>
      <c r="D128" s="626"/>
      <c r="E128" s="625"/>
      <c r="F128" s="614"/>
      <c r="G128" s="386" t="s">
        <v>388</v>
      </c>
      <c r="H128" s="412">
        <v>40</v>
      </c>
      <c r="I128" s="398">
        <v>200</v>
      </c>
      <c r="J128" s="400">
        <v>102</v>
      </c>
      <c r="K128" s="876">
        <v>202</v>
      </c>
      <c r="L128" s="377"/>
      <c r="M128" s="383"/>
      <c r="N128" s="20"/>
      <c r="O128" s="20"/>
      <c r="P128" s="20"/>
    </row>
    <row r="129" spans="1:18" ht="15" customHeight="1">
      <c r="A129" s="3"/>
      <c r="B129" s="650" t="s">
        <v>26</v>
      </c>
      <c r="C129" s="650"/>
      <c r="D129" s="650"/>
      <c r="E129" s="605">
        <v>2.5</v>
      </c>
      <c r="F129" s="605" t="s">
        <v>150</v>
      </c>
      <c r="G129" s="386" t="s">
        <v>387</v>
      </c>
      <c r="H129" s="416">
        <v>60</v>
      </c>
      <c r="I129" s="399">
        <v>135</v>
      </c>
      <c r="J129" s="463">
        <v>50</v>
      </c>
      <c r="K129" s="465">
        <v>150</v>
      </c>
      <c r="L129" s="378"/>
      <c r="M129" s="378"/>
      <c r="N129" s="20"/>
      <c r="O129" s="20"/>
      <c r="P129" s="20"/>
    </row>
    <row r="130" spans="1:18" ht="29.25" customHeight="1">
      <c r="A130" s="3"/>
      <c r="B130" s="650"/>
      <c r="C130" s="650"/>
      <c r="D130" s="650"/>
      <c r="E130" s="605"/>
      <c r="F130" s="605"/>
      <c r="G130" s="386" t="s">
        <v>388</v>
      </c>
      <c r="H130" s="416">
        <v>509</v>
      </c>
      <c r="I130" s="399">
        <v>758</v>
      </c>
      <c r="J130" s="463">
        <v>80</v>
      </c>
      <c r="K130" s="877">
        <v>176</v>
      </c>
      <c r="L130" s="374"/>
      <c r="M130" s="374"/>
      <c r="N130" s="20"/>
      <c r="O130" s="20"/>
      <c r="P130" s="20"/>
    </row>
    <row r="131" spans="1:18" ht="14.25" customHeight="1">
      <c r="A131" s="3"/>
      <c r="B131" s="653" t="s">
        <v>28</v>
      </c>
      <c r="C131" s="653"/>
      <c r="D131" s="653"/>
      <c r="E131" s="605">
        <v>3.1</v>
      </c>
      <c r="F131" s="605" t="s">
        <v>150</v>
      </c>
      <c r="G131" s="386" t="s">
        <v>387</v>
      </c>
      <c r="H131" s="416">
        <v>0</v>
      </c>
      <c r="I131" s="399">
        <v>25</v>
      </c>
      <c r="J131" s="463">
        <v>0</v>
      </c>
      <c r="K131" s="465">
        <v>25</v>
      </c>
      <c r="L131" s="378"/>
      <c r="M131" s="378"/>
      <c r="N131" s="20"/>
      <c r="O131" s="20"/>
      <c r="P131" s="20"/>
    </row>
    <row r="132" spans="1:18">
      <c r="A132" s="3"/>
      <c r="B132" s="653"/>
      <c r="C132" s="653"/>
      <c r="D132" s="653"/>
      <c r="E132" s="605"/>
      <c r="F132" s="605"/>
      <c r="G132" s="386" t="s">
        <v>388</v>
      </c>
      <c r="H132" s="416">
        <v>0</v>
      </c>
      <c r="I132" s="399">
        <v>115</v>
      </c>
      <c r="J132" s="463">
        <v>0</v>
      </c>
      <c r="K132" s="877">
        <v>52</v>
      </c>
      <c r="L132" s="374"/>
      <c r="M132" s="374"/>
      <c r="N132" s="20"/>
      <c r="O132" s="20"/>
      <c r="P132" s="20"/>
    </row>
    <row r="133" spans="1:18" ht="14.25" customHeight="1">
      <c r="A133" s="3"/>
      <c r="B133" s="639" t="s">
        <v>29</v>
      </c>
      <c r="C133" s="639"/>
      <c r="D133" s="639"/>
      <c r="E133" s="605">
        <v>3.4</v>
      </c>
      <c r="F133" s="645" t="s">
        <v>150</v>
      </c>
      <c r="G133" s="386" t="s">
        <v>387</v>
      </c>
      <c r="H133" s="414" t="s">
        <v>416</v>
      </c>
      <c r="I133" s="397">
        <v>0.95</v>
      </c>
      <c r="J133" s="400" t="s">
        <v>416</v>
      </c>
      <c r="K133" s="400">
        <v>0.95</v>
      </c>
      <c r="L133" s="377"/>
      <c r="M133" s="377"/>
      <c r="N133" s="20"/>
      <c r="O133" s="20"/>
      <c r="P133" s="20"/>
    </row>
    <row r="134" spans="1:18" ht="30.75" customHeight="1">
      <c r="A134" s="3"/>
      <c r="B134" s="639"/>
      <c r="C134" s="639"/>
      <c r="D134" s="639"/>
      <c r="E134" s="605"/>
      <c r="F134" s="645"/>
      <c r="G134" s="386" t="s">
        <v>388</v>
      </c>
      <c r="H134" s="414" t="s">
        <v>416</v>
      </c>
      <c r="I134" s="397">
        <v>1</v>
      </c>
      <c r="J134" s="400" t="s">
        <v>416</v>
      </c>
      <c r="K134" s="464">
        <v>1</v>
      </c>
      <c r="L134" s="376"/>
      <c r="M134" s="377"/>
      <c r="N134" s="20"/>
      <c r="O134" s="20"/>
      <c r="P134" s="20"/>
    </row>
    <row r="135" spans="1:18" ht="30" customHeight="1">
      <c r="A135" s="3"/>
      <c r="B135" s="650" t="s">
        <v>31</v>
      </c>
      <c r="C135" s="650"/>
      <c r="D135" s="650"/>
      <c r="E135" s="605">
        <v>3.5</v>
      </c>
      <c r="F135" s="605" t="s">
        <v>150</v>
      </c>
      <c r="G135" s="386" t="s">
        <v>387</v>
      </c>
      <c r="H135" s="416">
        <v>25</v>
      </c>
      <c r="I135" s="399">
        <v>50</v>
      </c>
      <c r="J135" s="463">
        <v>25</v>
      </c>
      <c r="K135" s="465">
        <v>75</v>
      </c>
      <c r="L135" s="378"/>
      <c r="M135" s="378"/>
      <c r="N135" s="20"/>
      <c r="O135" s="20"/>
      <c r="P135" s="20"/>
    </row>
    <row r="136" spans="1:18" ht="25.5" customHeight="1">
      <c r="A136" s="3"/>
      <c r="B136" s="650"/>
      <c r="C136" s="650"/>
      <c r="D136" s="650"/>
      <c r="E136" s="605"/>
      <c r="F136" s="605"/>
      <c r="G136" s="386" t="s">
        <v>388</v>
      </c>
      <c r="H136" s="416">
        <v>0</v>
      </c>
      <c r="I136" s="399">
        <v>24</v>
      </c>
      <c r="J136" s="463">
        <v>0</v>
      </c>
      <c r="K136" s="877">
        <v>104</v>
      </c>
      <c r="L136" s="374"/>
      <c r="M136" s="374"/>
      <c r="N136" s="20"/>
      <c r="O136" s="20"/>
      <c r="P136" s="20"/>
    </row>
    <row r="137" spans="1:18">
      <c r="A137" s="3"/>
      <c r="F137" s="3"/>
      <c r="G137" s="2"/>
      <c r="H137" s="3"/>
      <c r="I137" s="3"/>
      <c r="J137" s="425"/>
      <c r="K137" s="425"/>
      <c r="L137" s="3"/>
      <c r="M137" s="3"/>
      <c r="N137" s="20"/>
      <c r="O137" s="20"/>
      <c r="P137" s="20"/>
      <c r="Q137" s="35"/>
      <c r="R137" s="35"/>
    </row>
    <row r="138" spans="1:18">
      <c r="A138" s="3"/>
      <c r="F138" s="3"/>
      <c r="G138" s="2"/>
      <c r="H138" s="3"/>
      <c r="I138" s="3"/>
      <c r="J138" s="425"/>
      <c r="K138" s="425"/>
      <c r="L138" s="3"/>
      <c r="M138" s="3"/>
      <c r="N138" s="20"/>
      <c r="O138" s="20"/>
      <c r="P138" s="20"/>
      <c r="Q138" s="35"/>
      <c r="R138" s="35"/>
    </row>
    <row r="139" spans="1:18">
      <c r="A139" s="3"/>
      <c r="B139" s="3"/>
      <c r="C139" s="3"/>
      <c r="D139" s="3"/>
      <c r="E139" s="3"/>
      <c r="F139" s="3"/>
      <c r="G139" s="2"/>
      <c r="H139" s="3"/>
      <c r="I139" s="3"/>
      <c r="J139" s="425"/>
      <c r="K139" s="425"/>
      <c r="L139" s="3"/>
      <c r="M139" s="3"/>
      <c r="N139" s="20"/>
      <c r="O139" s="20"/>
      <c r="P139" s="20"/>
      <c r="Q139" s="35"/>
      <c r="R139" s="35"/>
    </row>
    <row r="140" spans="1:18" ht="16.5" thickBot="1">
      <c r="A140" s="3"/>
      <c r="B140" s="258"/>
      <c r="C140" s="3"/>
      <c r="D140" s="3"/>
      <c r="E140" s="3"/>
      <c r="F140" s="3"/>
      <c r="G140" s="2"/>
      <c r="H140" s="3"/>
      <c r="I140" s="3"/>
      <c r="J140" s="425"/>
      <c r="K140" s="425"/>
      <c r="L140" s="3"/>
      <c r="M140" s="3"/>
      <c r="N140" s="20"/>
      <c r="O140" s="20"/>
      <c r="P140" s="20"/>
      <c r="Q140" s="35"/>
      <c r="R140" s="35"/>
    </row>
    <row r="141" spans="1:18" ht="38.25">
      <c r="A141" s="3"/>
      <c r="B141" s="3" t="s">
        <v>405</v>
      </c>
      <c r="C141" s="3"/>
      <c r="D141" s="3"/>
      <c r="E141" s="407" t="s">
        <v>341</v>
      </c>
      <c r="F141" s="408" t="s">
        <v>406</v>
      </c>
      <c r="G141" s="409"/>
      <c r="H141" s="384" t="s">
        <v>157</v>
      </c>
      <c r="I141" s="384" t="s">
        <v>158</v>
      </c>
      <c r="J141" s="466" t="s">
        <v>315</v>
      </c>
      <c r="K141" s="466" t="s">
        <v>410</v>
      </c>
      <c r="L141" s="384" t="s">
        <v>34</v>
      </c>
      <c r="M141" s="384" t="s">
        <v>35</v>
      </c>
      <c r="N141" s="20"/>
      <c r="O141" s="20"/>
      <c r="P141" s="20"/>
    </row>
    <row r="142" spans="1:18" ht="22.5" customHeight="1">
      <c r="A142" s="3"/>
      <c r="B142" s="651" t="s">
        <v>23</v>
      </c>
      <c r="C142" s="651"/>
      <c r="D142" s="651"/>
      <c r="E142" s="655">
        <v>3.3</v>
      </c>
      <c r="F142" s="654" t="str">
        <f>IF(ISBLANK(F121),"",(F121))</f>
        <v>Yes</v>
      </c>
      <c r="G142" s="387" t="s">
        <v>121</v>
      </c>
      <c r="H142" s="340">
        <f t="shared" ref="H142:I147" si="1">H117</f>
        <v>562</v>
      </c>
      <c r="I142" s="340">
        <f t="shared" si="1"/>
        <v>1125</v>
      </c>
      <c r="J142" s="467">
        <f t="shared" ref="J142:M143" si="2">J121</f>
        <v>15</v>
      </c>
      <c r="K142" s="467">
        <f t="shared" si="2"/>
        <v>55</v>
      </c>
      <c r="L142" s="340">
        <f t="shared" si="2"/>
        <v>0</v>
      </c>
      <c r="M142" s="340">
        <f t="shared" si="2"/>
        <v>0</v>
      </c>
      <c r="N142" s="20"/>
      <c r="O142" s="20"/>
      <c r="P142" s="20"/>
    </row>
    <row r="143" spans="1:18" ht="23.25" customHeight="1">
      <c r="A143" s="3"/>
      <c r="B143" s="651"/>
      <c r="C143" s="651"/>
      <c r="D143" s="651"/>
      <c r="E143" s="654"/>
      <c r="F143" s="654"/>
      <c r="G143" s="387" t="s">
        <v>122</v>
      </c>
      <c r="H143" s="340">
        <f t="shared" si="1"/>
        <v>341</v>
      </c>
      <c r="I143" s="340">
        <f t="shared" si="1"/>
        <v>1237</v>
      </c>
      <c r="J143" s="467">
        <f t="shared" si="2"/>
        <v>15</v>
      </c>
      <c r="K143" s="467">
        <f t="shared" si="2"/>
        <v>69</v>
      </c>
      <c r="L143" s="340">
        <f t="shared" si="2"/>
        <v>0</v>
      </c>
      <c r="M143" s="340">
        <f t="shared" si="2"/>
        <v>0</v>
      </c>
      <c r="N143" s="20"/>
      <c r="O143" s="20"/>
      <c r="P143" s="20"/>
    </row>
    <row r="144" spans="1:18" ht="21.75" customHeight="1">
      <c r="A144" s="3"/>
      <c r="B144" s="652" t="s">
        <v>27</v>
      </c>
      <c r="C144" s="652"/>
      <c r="D144" s="652"/>
      <c r="E144" s="657">
        <v>3.2</v>
      </c>
      <c r="F144" s="656" t="str">
        <f>IF(ISBLANK(F125),"",(F125))</f>
        <v>Yes</v>
      </c>
      <c r="G144" s="388" t="s">
        <v>121</v>
      </c>
      <c r="H144" s="361">
        <f t="shared" si="1"/>
        <v>142</v>
      </c>
      <c r="I144" s="361">
        <f t="shared" si="1"/>
        <v>285</v>
      </c>
      <c r="J144" s="468">
        <f t="shared" ref="J144:M145" si="3">J125</f>
        <v>168</v>
      </c>
      <c r="K144" s="468">
        <f t="shared" si="3"/>
        <v>337</v>
      </c>
      <c r="L144" s="361">
        <f t="shared" si="3"/>
        <v>0</v>
      </c>
      <c r="M144" s="361">
        <f t="shared" si="3"/>
        <v>0</v>
      </c>
      <c r="N144" s="20"/>
      <c r="O144" s="20"/>
      <c r="P144" s="20"/>
    </row>
    <row r="145" spans="1:18" ht="34.5" customHeight="1">
      <c r="A145" s="3"/>
      <c r="B145" s="652"/>
      <c r="C145" s="652"/>
      <c r="D145" s="652"/>
      <c r="E145" s="656"/>
      <c r="F145" s="656"/>
      <c r="G145" s="388" t="s">
        <v>122</v>
      </c>
      <c r="H145" s="361">
        <f t="shared" si="1"/>
        <v>63</v>
      </c>
      <c r="I145" s="361">
        <f t="shared" si="1"/>
        <v>288</v>
      </c>
      <c r="J145" s="468">
        <f t="shared" si="3"/>
        <v>190</v>
      </c>
      <c r="K145" s="468">
        <f t="shared" si="3"/>
        <v>351</v>
      </c>
      <c r="L145" s="361">
        <f t="shared" si="3"/>
        <v>0</v>
      </c>
      <c r="M145" s="361">
        <f t="shared" si="3"/>
        <v>0</v>
      </c>
      <c r="N145" s="20"/>
      <c r="O145" s="20"/>
      <c r="P145" s="20"/>
    </row>
    <row r="146" spans="1:18" ht="23.25" customHeight="1">
      <c r="A146" s="3"/>
      <c r="B146" s="638" t="s">
        <v>24</v>
      </c>
      <c r="C146" s="638"/>
      <c r="D146" s="638"/>
      <c r="E146" s="654">
        <v>2.2000000000000002</v>
      </c>
      <c r="F146" s="654" t="str">
        <f>IF(ISBLANK(F117),"",(F117))</f>
        <v>Yes</v>
      </c>
      <c r="G146" s="387" t="s">
        <v>121</v>
      </c>
      <c r="H146" s="340">
        <f t="shared" si="1"/>
        <v>40</v>
      </c>
      <c r="I146" s="340">
        <f t="shared" si="1"/>
        <v>80</v>
      </c>
      <c r="J146" s="467">
        <f t="shared" ref="J146:M147" si="4">J117</f>
        <v>562</v>
      </c>
      <c r="K146" s="467">
        <f t="shared" si="4"/>
        <v>1125</v>
      </c>
      <c r="L146" s="340">
        <f t="shared" si="4"/>
        <v>0</v>
      </c>
      <c r="M146" s="340">
        <f t="shared" si="4"/>
        <v>0</v>
      </c>
      <c r="N146" s="20"/>
      <c r="O146" s="20"/>
      <c r="P146" s="20"/>
    </row>
    <row r="147" spans="1:18" ht="23.25" customHeight="1" thickBot="1">
      <c r="A147" s="3"/>
      <c r="B147" s="638"/>
      <c r="C147" s="638"/>
      <c r="D147" s="638"/>
      <c r="E147" s="654"/>
      <c r="F147" s="654"/>
      <c r="G147" s="387" t="s">
        <v>122</v>
      </c>
      <c r="H147" s="340">
        <f t="shared" si="1"/>
        <v>23</v>
      </c>
      <c r="I147" s="340">
        <f t="shared" si="1"/>
        <v>85</v>
      </c>
      <c r="J147" s="467">
        <f t="shared" si="4"/>
        <v>555</v>
      </c>
      <c r="K147" s="467">
        <f t="shared" si="4"/>
        <v>1003</v>
      </c>
      <c r="L147" s="340">
        <f t="shared" si="4"/>
        <v>0</v>
      </c>
      <c r="M147" s="340">
        <f t="shared" si="4"/>
        <v>0</v>
      </c>
      <c r="N147" s="20"/>
      <c r="O147" s="20"/>
      <c r="P147" s="20"/>
    </row>
    <row r="148" spans="1:18">
      <c r="A148" s="3"/>
      <c r="B148" s="3"/>
      <c r="C148" s="3"/>
      <c r="D148" s="3"/>
      <c r="E148" s="3"/>
      <c r="F148" s="3"/>
      <c r="G148" s="3"/>
      <c r="H148" s="3"/>
      <c r="I148" s="3"/>
      <c r="J148" s="425"/>
      <c r="K148" s="425"/>
      <c r="L148" s="3"/>
      <c r="M148" s="3"/>
      <c r="N148" s="20"/>
      <c r="O148" s="20"/>
      <c r="P148" s="20"/>
      <c r="R148" s="362"/>
    </row>
    <row r="149" spans="1:18">
      <c r="N149" s="20"/>
      <c r="O149" s="20"/>
      <c r="P149" s="20"/>
    </row>
    <row r="150" spans="1:18">
      <c r="N150" s="20"/>
      <c r="O150" s="20"/>
      <c r="P150" s="20"/>
    </row>
    <row r="151" spans="1:18">
      <c r="N151" s="20"/>
      <c r="O151" s="20"/>
      <c r="P151" s="20"/>
    </row>
  </sheetData>
  <mergeCells count="74">
    <mergeCell ref="B135:D136"/>
    <mergeCell ref="B142:D143"/>
    <mergeCell ref="B144:D145"/>
    <mergeCell ref="B131:D132"/>
    <mergeCell ref="F146:F147"/>
    <mergeCell ref="E131:E132"/>
    <mergeCell ref="F131:F132"/>
    <mergeCell ref="E133:E134"/>
    <mergeCell ref="F133:F134"/>
    <mergeCell ref="E142:E143"/>
    <mergeCell ref="E135:E136"/>
    <mergeCell ref="F135:F136"/>
    <mergeCell ref="F142:F143"/>
    <mergeCell ref="F144:F145"/>
    <mergeCell ref="E144:E145"/>
    <mergeCell ref="E146:E147"/>
    <mergeCell ref="B146:D147"/>
    <mergeCell ref="B133:D134"/>
    <mergeCell ref="P31:P34"/>
    <mergeCell ref="E117:E118"/>
    <mergeCell ref="B117:D118"/>
    <mergeCell ref="F125:F126"/>
    <mergeCell ref="E121:E122"/>
    <mergeCell ref="F47:I47"/>
    <mergeCell ref="F119:F120"/>
    <mergeCell ref="F123:F124"/>
    <mergeCell ref="E119:E120"/>
    <mergeCell ref="F121:F122"/>
    <mergeCell ref="E125:E126"/>
    <mergeCell ref="B125:D126"/>
    <mergeCell ref="B129:D130"/>
    <mergeCell ref="E129:E130"/>
    <mergeCell ref="D18:F18"/>
    <mergeCell ref="B2:J2"/>
    <mergeCell ref="C4:D4"/>
    <mergeCell ref="E4:F4"/>
    <mergeCell ref="G4:J4"/>
    <mergeCell ref="G10:J10"/>
    <mergeCell ref="E10:F10"/>
    <mergeCell ref="I8:J8"/>
    <mergeCell ref="C6:D6"/>
    <mergeCell ref="E6:F6"/>
    <mergeCell ref="I6:J6"/>
    <mergeCell ref="C10:D10"/>
    <mergeCell ref="F129:F130"/>
    <mergeCell ref="B29:N29"/>
    <mergeCell ref="B60:D60"/>
    <mergeCell ref="F117:F118"/>
    <mergeCell ref="B123:D124"/>
    <mergeCell ref="F127:F128"/>
    <mergeCell ref="E123:E124"/>
    <mergeCell ref="B119:D120"/>
    <mergeCell ref="B121:D122"/>
    <mergeCell ref="B73:C73"/>
    <mergeCell ref="B116:D116"/>
    <mergeCell ref="B71:C71"/>
    <mergeCell ref="E127:E128"/>
    <mergeCell ref="B127:D128"/>
    <mergeCell ref="E12:F12"/>
    <mergeCell ref="C8:D8"/>
    <mergeCell ref="A117:A122"/>
    <mergeCell ref="B14:J14"/>
    <mergeCell ref="C12:D12"/>
    <mergeCell ref="G24:H24"/>
    <mergeCell ref="G12:J12"/>
    <mergeCell ref="I24:J24"/>
    <mergeCell ref="B21:J21"/>
    <mergeCell ref="D24:E24"/>
    <mergeCell ref="B22:F22"/>
    <mergeCell ref="H25:K25"/>
    <mergeCell ref="B26:C26"/>
    <mergeCell ref="B108:B111"/>
    <mergeCell ref="B72:C72"/>
    <mergeCell ref="B18:C18"/>
  </mergeCells>
  <phoneticPr fontId="30" type="noConversion"/>
  <conditionalFormatting sqref="B34 B32 C32:D33 E32:H32 C31 E33:O33">
    <cfRule type="expression" dxfId="47" priority="12" stopIfTrue="1">
      <formula>+AND(B30&gt;=#REF!,B30&lt;=#REF!)</formula>
    </cfRule>
  </conditionalFormatting>
  <conditionalFormatting sqref="C34:O34">
    <cfRule type="expression" dxfId="46" priority="13" stopIfTrue="1">
      <formula>+AND(C32&gt;=#REF!,C32&lt;=#REF!)</formula>
    </cfRule>
  </conditionalFormatting>
  <conditionalFormatting sqref="C94:O94 C30:O30">
    <cfRule type="cellIs" dxfId="45" priority="16" stopIfTrue="1" operator="equal">
      <formula>$C$16</formula>
    </cfRule>
  </conditionalFormatting>
  <conditionalFormatting sqref="C12:D12">
    <cfRule type="cellIs" dxfId="44" priority="18" stopIfTrue="1" operator="equal">
      <formula>"C"</formula>
    </cfRule>
    <cfRule type="cellIs" dxfId="43" priority="19" stopIfTrue="1" operator="equal">
      <formula>"B2"</formula>
    </cfRule>
    <cfRule type="cellIs" dxfId="42" priority="20" stopIfTrue="1" operator="equal">
      <formula>"B1"</formula>
    </cfRule>
  </conditionalFormatting>
  <conditionalFormatting sqref="S116 C94:H94 C30:N30 H116:M116 H141:M141">
    <cfRule type="cellIs" dxfId="41" priority="27" stopIfTrue="1" operator="equal">
      <formula>$C$16</formula>
    </cfRule>
  </conditionalFormatting>
  <conditionalFormatting sqref="F47:I47">
    <cfRule type="expression" dxfId="40" priority="28" stopIfTrue="1">
      <formula>LEFT($F$47,2)="OK"</formula>
    </cfRule>
  </conditionalFormatting>
  <conditionalFormatting sqref="C32:E32 C31">
    <cfRule type="expression" dxfId="39" priority="10" stopIfTrue="1">
      <formula>+AND(C30&gt;=#REF!,C30&lt;=#REF!)</formula>
    </cfRule>
  </conditionalFormatting>
  <conditionalFormatting sqref="B34">
    <cfRule type="expression" dxfId="38" priority="7" stopIfTrue="1">
      <formula>+AND(B33&gt;=#REF!,B33&lt;=#REF!)</formula>
    </cfRule>
  </conditionalFormatting>
  <conditionalFormatting sqref="C32:D33 C31 E32:I32 K35 E33:M33">
    <cfRule type="expression" dxfId="37" priority="4" stopIfTrue="1">
      <formula>+AND(C30&gt;=#REF!,C30&lt;=#REF!)</formula>
    </cfRule>
  </conditionalFormatting>
  <conditionalFormatting sqref="C34:M34">
    <cfRule type="expression" dxfId="36" priority="3" stopIfTrue="1">
      <formula>+AND(C32&gt;=#REF!,C32&lt;=#REF!)</formula>
    </cfRule>
  </conditionalFormatting>
  <dataValidations count="9">
    <dataValidation type="list" allowBlank="1" showInputMessage="1" showErrorMessage="1" sqref="B108 G6">
      <formula1>Component</formula1>
    </dataValidation>
    <dataValidation type="list" allowBlank="1" showInputMessage="1" showErrorMessage="1" sqref="C108:C111">
      <formula1>Medicaments</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48"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workbookViewId="0">
      <selection activeCell="J40" sqref="J40"/>
    </sheetView>
  </sheetViews>
  <sheetFormatPr defaultColWidth="11.42578125" defaultRowHeight="15"/>
  <cols>
    <col min="1" max="1" width="21.140625" style="3" customWidth="1"/>
    <col min="2" max="2" width="12.5703125" style="3" customWidth="1"/>
    <col min="3" max="3" width="20.5703125" style="3" customWidth="1"/>
    <col min="4" max="4" width="15.28515625" style="3" customWidth="1"/>
    <col min="5" max="5" width="11.7109375" style="3" customWidth="1"/>
    <col min="6" max="6" width="10.7109375" style="3" customWidth="1"/>
    <col min="7" max="7" width="18.14062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14"/>
      <c r="H1" s="2"/>
      <c r="I1" s="2"/>
      <c r="J1" s="2"/>
    </row>
    <row r="2" spans="1:24" ht="25.5" customHeight="1"/>
    <row r="3" spans="1:24" ht="36">
      <c r="B3" s="658" t="str">
        <f>+"Dashboard: "&amp;" "&amp;+IF('Introducerea datelor'!C4="Please Select","",'Introducerea datelor'!C4&amp;" - ")&amp;+IF('Introducerea datelor'!G6="Please Select","",'Introducerea datelor'!G6)</f>
        <v>Dashboard:  Moldova - TB</v>
      </c>
      <c r="C3" s="658"/>
      <c r="D3" s="658"/>
      <c r="E3" s="658"/>
      <c r="F3" s="658"/>
      <c r="G3" s="658"/>
      <c r="H3" s="658"/>
      <c r="I3" s="658"/>
      <c r="J3" s="658"/>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11" t="s">
        <v>69</v>
      </c>
      <c r="B6" s="660" t="str">
        <f>+IF('Introducerea datelor'!C4="Please Select","",'Introducerea datelor'!C4)</f>
        <v>Moldova</v>
      </c>
      <c r="C6" s="660"/>
      <c r="D6" s="664" t="s">
        <v>55</v>
      </c>
      <c r="E6" s="664"/>
      <c r="F6" s="665" t="str">
        <f>+'Introducerea datelor'!G4</f>
        <v>Empowerment of people with TB and Communities in Moldova</v>
      </c>
      <c r="G6" s="665"/>
      <c r="H6" s="665"/>
      <c r="I6" s="665"/>
      <c r="J6" s="665"/>
      <c r="K6" s="47"/>
      <c r="L6" s="78"/>
      <c r="M6" s="47"/>
      <c r="N6" s="47"/>
      <c r="O6" s="47"/>
      <c r="P6" s="48"/>
      <c r="Q6" s="17"/>
      <c r="R6" s="17"/>
      <c r="S6" s="17"/>
      <c r="T6" s="17"/>
      <c r="U6" s="17"/>
    </row>
    <row r="7" spans="1:24" ht="8.25" customHeight="1">
      <c r="B7" s="6"/>
      <c r="C7" s="7"/>
      <c r="D7" s="7"/>
      <c r="E7" s="8"/>
      <c r="F7" s="8"/>
      <c r="G7" s="9"/>
      <c r="H7" s="9"/>
      <c r="K7" s="47"/>
      <c r="L7" s="47"/>
      <c r="M7" s="47"/>
      <c r="N7" s="47"/>
      <c r="O7" s="47"/>
      <c r="P7" s="48"/>
      <c r="Q7" s="17"/>
      <c r="R7" s="17"/>
      <c r="S7" s="17"/>
      <c r="T7" s="17"/>
      <c r="U7" s="17"/>
    </row>
    <row r="8" spans="1:24" ht="3.75" customHeight="1">
      <c r="C8" s="10"/>
      <c r="D8" s="10"/>
      <c r="E8" s="10"/>
      <c r="F8" s="10"/>
      <c r="G8" s="10"/>
      <c r="H8" s="10"/>
      <c r="I8" s="10"/>
      <c r="J8" s="10"/>
      <c r="K8" s="47"/>
      <c r="L8" s="47"/>
      <c r="M8" s="47"/>
      <c r="N8" s="47"/>
      <c r="O8" s="49"/>
      <c r="P8" s="48"/>
      <c r="Q8" s="49"/>
      <c r="R8" s="50"/>
      <c r="S8" s="17"/>
      <c r="T8" s="17"/>
      <c r="U8" s="17"/>
    </row>
    <row r="9" spans="1:24" ht="25.5" customHeight="1">
      <c r="A9" s="304" t="s">
        <v>70</v>
      </c>
      <c r="B9" s="273" t="str">
        <f>+IF('Introducerea datelor'!G6="Please Select","",'Introducerea datelor'!G6)</f>
        <v>TB</v>
      </c>
      <c r="C9" s="185" t="s">
        <v>342</v>
      </c>
      <c r="D9" s="274" t="str">
        <f>+'Introducerea datelor'!C6</f>
        <v>MOL-T-PAS</v>
      </c>
      <c r="E9" s="662" t="s">
        <v>56</v>
      </c>
      <c r="F9" s="662"/>
      <c r="G9" s="275" t="str">
        <f>+IF(ISBLANK('Introducerea datelor'!C10),"",'Introducerea datelor'!C10)</f>
        <v>January 01, 2010</v>
      </c>
      <c r="H9" s="304" t="s">
        <v>343</v>
      </c>
      <c r="I9" s="661">
        <f>+IF(ISBLANK('Introducerea datelor'!I6),"",'Introducerea datelor'!I6)</f>
        <v>7434590.7199999997</v>
      </c>
      <c r="J9" s="661"/>
      <c r="K9" s="47"/>
      <c r="L9" s="47"/>
      <c r="M9" s="47"/>
      <c r="N9" s="47"/>
      <c r="O9" s="49"/>
      <c r="P9" s="48"/>
      <c r="Q9" s="49"/>
      <c r="R9" s="50"/>
      <c r="S9" s="17"/>
      <c r="T9" s="11"/>
      <c r="U9" s="11"/>
      <c r="V9" s="10"/>
      <c r="W9" s="10"/>
      <c r="X9" s="10"/>
    </row>
    <row r="10" spans="1:24" ht="25.5" customHeight="1">
      <c r="A10" s="304" t="s">
        <v>340</v>
      </c>
      <c r="B10" s="276" t="str">
        <f>+IF('Introducerea datelor'!G8="Please Select","",'Introducerea datelor'!G8)</f>
        <v>Round 9</v>
      </c>
      <c r="C10" s="185" t="s">
        <v>339</v>
      </c>
      <c r="D10" s="277" t="str">
        <f>+IF('Introducerea datelor'!I8="Please Select","",'Introducerea datelor'!I8)</f>
        <v>Phase 2</v>
      </c>
      <c r="E10" s="663" t="s">
        <v>298</v>
      </c>
      <c r="F10" s="663"/>
      <c r="G10" s="659" t="str">
        <f>+'Introducerea datelor'!C8</f>
        <v>PAS Center</v>
      </c>
      <c r="H10" s="659"/>
      <c r="I10" s="659"/>
      <c r="J10" s="659"/>
      <c r="K10" s="51"/>
      <c r="L10" s="51"/>
      <c r="M10" s="47"/>
      <c r="N10" s="51"/>
      <c r="O10" s="49"/>
      <c r="P10" s="48"/>
      <c r="Q10" s="11"/>
      <c r="R10" s="50"/>
      <c r="S10" s="17"/>
      <c r="T10" s="11"/>
      <c r="U10" s="11"/>
    </row>
    <row r="11" spans="1:24" ht="25.5" customHeight="1">
      <c r="A11" s="304" t="s">
        <v>64</v>
      </c>
      <c r="B11" s="278" t="str">
        <f>+'Introducerea datelor'!C16</f>
        <v>P12</v>
      </c>
      <c r="C11" s="261" t="s">
        <v>297</v>
      </c>
      <c r="D11" s="279">
        <f>+IF(ISBLANK('Introducerea datelor'!E16),"",'Introducerea datelor'!E16)</f>
        <v>41456</v>
      </c>
      <c r="E11" s="662" t="s">
        <v>65</v>
      </c>
      <c r="F11" s="662"/>
      <c r="G11" s="279">
        <f>+IF(ISBLANK('Introducerea datelor'!G16),"",'Introducerea datelor'!G16)</f>
        <v>41639</v>
      </c>
      <c r="H11" s="304" t="s">
        <v>72</v>
      </c>
      <c r="I11" s="666" t="str">
        <f>+IF('Introducerea datelor'!C12="Please Select","",'Introducerea datelor'!C12)</f>
        <v>A2</v>
      </c>
      <c r="J11" s="666"/>
      <c r="K11" s="213"/>
      <c r="L11" s="51"/>
      <c r="M11" s="47"/>
      <c r="N11" s="51"/>
      <c r="O11" s="51"/>
      <c r="P11" s="48"/>
      <c r="Q11" s="11"/>
      <c r="R11" s="50"/>
      <c r="S11" s="17"/>
      <c r="T11" s="12"/>
      <c r="U11" s="11"/>
    </row>
    <row r="12" spans="1:24" ht="25.5" customHeight="1">
      <c r="A12" s="304" t="s">
        <v>74</v>
      </c>
      <c r="B12" s="659" t="str">
        <f>+IF('Introducerea datelor'!G10="Please Select","",'Introducerea datelor'!G10)</f>
        <v>PwC (PricewaterhouseCoopers)</v>
      </c>
      <c r="C12" s="659"/>
      <c r="D12" s="659"/>
      <c r="E12" s="663" t="s">
        <v>316</v>
      </c>
      <c r="F12" s="663"/>
      <c r="G12" s="659" t="str">
        <f>+'Introducerea datelor'!G12</f>
        <v>Tatiana Vinichenko</v>
      </c>
      <c r="H12" s="659"/>
      <c r="I12" s="659"/>
      <c r="J12" s="659"/>
      <c r="K12" s="51"/>
      <c r="L12" s="51"/>
      <c r="M12" s="47"/>
      <c r="N12" s="51"/>
      <c r="O12" s="17"/>
      <c r="P12" s="48"/>
      <c r="Q12" s="11"/>
      <c r="R12" s="50"/>
      <c r="S12" s="17"/>
      <c r="T12" s="11"/>
      <c r="U12" s="52"/>
      <c r="V12" s="11"/>
      <c r="W12" s="12"/>
      <c r="X12" s="11"/>
    </row>
    <row r="13" spans="1:24" ht="25.5" customHeight="1">
      <c r="A13" s="304" t="s">
        <v>75</v>
      </c>
      <c r="B13" s="659" t="str">
        <f>+'Introducerea datelor'!D18</f>
        <v>PAS Center</v>
      </c>
      <c r="C13" s="659"/>
      <c r="D13" s="659"/>
      <c r="E13" s="663" t="s">
        <v>73</v>
      </c>
      <c r="F13" s="663"/>
      <c r="G13" s="667">
        <f>+IF(ISBLANK('Introducerea datelor'!J16),"",'Introducerea datelor'!J16)</f>
        <v>41782</v>
      </c>
      <c r="H13" s="668"/>
      <c r="I13" s="668"/>
      <c r="J13" s="668"/>
      <c r="K13" s="17"/>
      <c r="L13" s="18"/>
      <c r="M13" s="18"/>
      <c r="N13" s="18"/>
      <c r="O13" s="17"/>
      <c r="P13" s="18"/>
      <c r="Q13" s="18"/>
      <c r="R13" s="50"/>
      <c r="S13" s="17"/>
      <c r="T13" s="18"/>
      <c r="U13" s="53"/>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192"/>
      <c r="D16" s="16"/>
      <c r="E16" s="305"/>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35" priority="1" stopIfTrue="1" operator="equal">
      <formula>"C"</formula>
    </cfRule>
    <cfRule type="cellIs" dxfId="34" priority="2" stopIfTrue="1" operator="equal">
      <formula>"B2"</formula>
    </cfRule>
    <cfRule type="cellIs" dxfId="33"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zoomScale="148" zoomScaleNormal="148" workbookViewId="0">
      <selection activeCell="C9" sqref="C9:F9"/>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589" t="str">
        <f>+"Dashboard:  "&amp;"  "&amp;IF(+'Introducerea datelor'!C4="Please Select","",'Introducerea datelor'!C4&amp;" - ")&amp;IF('Introducerea datelor'!G6="Please Select","",'Introducerea datelor'!G6)</f>
        <v>Dashboard:    Moldova - TB</v>
      </c>
      <c r="C2" s="589"/>
      <c r="D2" s="589"/>
      <c r="E2" s="589"/>
      <c r="F2" s="589"/>
      <c r="G2" s="589"/>
      <c r="H2" s="589"/>
      <c r="I2" s="589"/>
      <c r="J2" s="589"/>
      <c r="K2" s="589"/>
      <c r="L2" s="1"/>
      <c r="M2" s="1"/>
      <c r="N2" s="1"/>
      <c r="O2" s="1"/>
    </row>
    <row r="3" spans="2:15">
      <c r="B3" s="109" t="str">
        <f>+IF('Introducerea datelor'!G8="Please Select","",'Introducerea datelor'!G8)</f>
        <v>Round 9</v>
      </c>
      <c r="C3" s="673" t="str">
        <f>+IF('Introducerea datelor'!I8="Please Select","",'Introducerea datelor'!I8)</f>
        <v>Phase 2</v>
      </c>
      <c r="D3" s="673"/>
      <c r="E3" s="672"/>
      <c r="F3" s="672"/>
      <c r="G3" s="672"/>
      <c r="H3" s="672"/>
      <c r="I3" s="670" t="str">
        <f>+'Introducerea datelor'!B16</f>
        <v>Report Period(Perioada de Raportare):</v>
      </c>
      <c r="J3" s="670"/>
      <c r="K3" s="163" t="str">
        <f>+'Introducerea datelor'!C16</f>
        <v>P12</v>
      </c>
      <c r="L3" s="79"/>
    </row>
    <row r="4" spans="2:15">
      <c r="B4" s="109" t="str">
        <f>+'Introducerea datelor'!B12</f>
        <v>Latest Rating (Ultimul Rating):</v>
      </c>
      <c r="C4" s="674" t="str">
        <f>+IF('Introducerea datelor'!C12="Please Select","",'Introducerea datelor'!C12)</f>
        <v>A2</v>
      </c>
      <c r="D4" s="674"/>
      <c r="E4" s="672" t="str">
        <f>+'Introducerea datelor'!C8</f>
        <v>PAS Center</v>
      </c>
      <c r="F4" s="672"/>
      <c r="G4" s="672"/>
      <c r="H4" s="672"/>
      <c r="I4" s="670" t="str">
        <f>+'Introducerea datelor'!D16</f>
        <v>From(De la):</v>
      </c>
      <c r="J4" s="671"/>
      <c r="K4" s="165">
        <f>+IF(ISBLANK('Introducerea datelor'!E16),"",'Introducerea datelor'!E16)</f>
        <v>41456</v>
      </c>
    </row>
    <row r="5" spans="2:15" ht="18.75" customHeight="1">
      <c r="B5" s="109"/>
      <c r="C5" s="109"/>
      <c r="D5" s="669" t="str">
        <f>+'Introducerea datelor'!G4</f>
        <v>Empowerment of people with TB and Communities in Moldova</v>
      </c>
      <c r="E5" s="669"/>
      <c r="F5" s="669"/>
      <c r="G5" s="669"/>
      <c r="H5" s="669"/>
      <c r="I5" s="669"/>
      <c r="J5" s="109" t="str">
        <f>+'Introducerea datelor'!F16</f>
        <v>To(Pînă la):</v>
      </c>
      <c r="K5" s="165">
        <f>+IF(ISBLANK('Introducerea datelor'!G16),"",'Introducerea datelor'!G16)</f>
        <v>41639</v>
      </c>
    </row>
    <row r="6" spans="2:15" ht="18.75">
      <c r="B6" s="113"/>
      <c r="C6" s="109"/>
      <c r="D6" s="110"/>
      <c r="E6" s="675" t="s">
        <v>106</v>
      </c>
      <c r="F6" s="675"/>
      <c r="G6" s="675"/>
      <c r="H6" s="675"/>
      <c r="I6" s="3"/>
      <c r="J6" s="3"/>
      <c r="K6" s="3"/>
    </row>
    <row r="7" spans="2:15" ht="10.5" customHeight="1">
      <c r="B7" s="114"/>
      <c r="C7" s="115"/>
      <c r="D7" s="116"/>
      <c r="E7" s="117"/>
      <c r="F7" s="117"/>
      <c r="G7" s="118"/>
      <c r="H7" s="118"/>
      <c r="I7" s="112"/>
      <c r="J7" s="112"/>
      <c r="K7" s="111"/>
    </row>
    <row r="8" spans="2:15" ht="27.75" customHeight="1">
      <c r="B8" s="678" t="str">
        <f>+'Introducerea datelor'!B27&amp; " - in ("&amp;'Introducerea datelor'!D26&amp;")         "&amp;+I3&amp;" "&amp;+K3</f>
        <v>F1:  Budget and disbursements by Global Fund (Bugetul și debursările de către Fondul Global) - in (€)         Report Period(Perioada de Raportare): P12</v>
      </c>
      <c r="C8" s="678"/>
      <c r="D8" s="678"/>
      <c r="E8" s="678"/>
      <c r="F8" s="678"/>
      <c r="H8" s="678" t="str">
        <f>+'Introducerea datelor'!B49&amp; " - in ("&amp;'Introducerea datelor'!D26&amp;")         "&amp;+I3&amp;" "&amp;+K3</f>
        <v>F3:Disbursements and expenditures (Debursări și cheltuieli) - in (€)         Report Period(Perioada de Raportare): P12</v>
      </c>
      <c r="I8" s="678"/>
      <c r="J8" s="678"/>
      <c r="K8" s="678"/>
    </row>
    <row r="9" spans="2:15" ht="36.75" customHeight="1">
      <c r="B9" s="282" t="s">
        <v>53</v>
      </c>
      <c r="C9" s="682" t="s">
        <v>521</v>
      </c>
      <c r="D9" s="683"/>
      <c r="E9" s="683"/>
      <c r="F9" s="684"/>
      <c r="H9" s="283" t="s">
        <v>53</v>
      </c>
      <c r="I9" s="688" t="s">
        <v>513</v>
      </c>
      <c r="J9" s="683"/>
      <c r="K9" s="684"/>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ht="27" customHeight="1">
      <c r="A21" s="19"/>
      <c r="B21" s="19"/>
      <c r="C21" s="19"/>
      <c r="D21" s="19"/>
      <c r="E21" s="19"/>
      <c r="F21" s="19"/>
      <c r="G21" s="19"/>
      <c r="H21" s="19"/>
      <c r="I21" s="19"/>
      <c r="J21" s="19"/>
      <c r="K21" s="19"/>
    </row>
    <row r="22" spans="1:11" ht="39" customHeight="1">
      <c r="B22" s="681" t="str">
        <f>+'Introducerea datelor'!B36&amp; " - in ("&amp;'Introducerea datelor'!D26&amp;")  "&amp;+I3&amp;" "&amp;+K3</f>
        <v>F2:  Budget and actual expenditures by Grant Objective (Bugetul și cheltuielile actuale după Obiectivele Grantului) - in (€)  Report Period(Perioada de Raportare): P12</v>
      </c>
      <c r="C22" s="681"/>
      <c r="D22" s="681"/>
      <c r="E22" s="681"/>
      <c r="F22" s="681"/>
      <c r="H22" s="681" t="str">
        <f>+'Introducerea datelor'!B58&amp;"      "&amp;+I3&amp;" "&amp;+K3</f>
        <v>F4:  Latest PR reporting and disbursement cycle (Ultima perioadă de raportare și debursare a RP)       Report Period(Perioada de Raportare): P12</v>
      </c>
      <c r="I22" s="681"/>
      <c r="J22" s="681"/>
      <c r="K22" s="681"/>
    </row>
    <row r="23" spans="1:11" ht="40.5" customHeight="1">
      <c r="B23" s="283" t="s">
        <v>54</v>
      </c>
      <c r="C23" s="688" t="s">
        <v>514</v>
      </c>
      <c r="D23" s="689"/>
      <c r="E23" s="689"/>
      <c r="F23" s="690"/>
      <c r="G23" s="302"/>
      <c r="H23" s="283" t="s">
        <v>53</v>
      </c>
      <c r="I23" s="685" t="s">
        <v>522</v>
      </c>
      <c r="J23" s="686"/>
      <c r="K23" s="687"/>
    </row>
    <row r="24" spans="1:11" ht="15.75" thickBot="1">
      <c r="B24" s="173"/>
      <c r="C24" s="173"/>
      <c r="D24" s="173"/>
      <c r="E24" s="173"/>
      <c r="F24" s="173"/>
      <c r="G24" s="173"/>
      <c r="H24" s="174"/>
      <c r="I24" s="174"/>
      <c r="J24" s="173"/>
      <c r="K24" s="173"/>
    </row>
    <row r="25" spans="1:11" ht="29.25" customHeight="1" thickBot="1">
      <c r="B25" s="3"/>
      <c r="C25" s="3"/>
      <c r="D25" s="3"/>
      <c r="E25" s="3"/>
      <c r="F25" s="3"/>
      <c r="G25" s="259"/>
      <c r="H25" s="691" t="s">
        <v>329</v>
      </c>
      <c r="I25" s="692"/>
      <c r="J25" s="692"/>
      <c r="K25" s="693"/>
    </row>
    <row r="26" spans="1:11" ht="24.75">
      <c r="B26" s="3"/>
      <c r="C26" s="3"/>
      <c r="D26" s="3"/>
      <c r="E26" s="3"/>
      <c r="F26" s="3"/>
      <c r="G26" s="228"/>
      <c r="H26" s="694"/>
      <c r="I26" s="695"/>
      <c r="J26" s="240" t="s">
        <v>104</v>
      </c>
      <c r="K26" s="241" t="s">
        <v>105</v>
      </c>
    </row>
    <row r="27" spans="1:11" ht="23.25" customHeight="1">
      <c r="B27" s="3"/>
      <c r="C27" s="3"/>
      <c r="D27" s="3"/>
      <c r="E27" s="3"/>
      <c r="F27" s="3"/>
      <c r="G27" s="260"/>
      <c r="H27" s="676" t="str">
        <f>'Introducerea datelor'!B62</f>
        <v>Days taken to submit final PU/DR to LFA (Zile necesare pentru remiterea PU/DR final către ALF)</v>
      </c>
      <c r="I27" s="677"/>
      <c r="J27" s="242">
        <f>+'Introducerea datelor'!C62</f>
        <v>45</v>
      </c>
      <c r="K27" s="239">
        <f>+'Introducerea datelor'!D62</f>
        <v>42</v>
      </c>
    </row>
    <row r="28" spans="1:11" ht="21" customHeight="1">
      <c r="B28" s="3"/>
      <c r="C28" s="3"/>
      <c r="D28" s="3"/>
      <c r="E28" s="3"/>
      <c r="F28" s="3"/>
      <c r="G28" s="260"/>
      <c r="H28" s="676" t="str">
        <f>'Introducerea datelor'!B63</f>
        <v>Days taken for disbursement to reach PR (Zile necesare pentru debursare către RP)</v>
      </c>
      <c r="I28" s="677"/>
      <c r="J28" s="242">
        <f>+'Introducerea datelor'!C63</f>
        <v>45</v>
      </c>
      <c r="K28" s="239">
        <f>+'Introducerea datelor'!D63</f>
        <v>45</v>
      </c>
    </row>
    <row r="29" spans="1:11" ht="21" customHeight="1" thickBot="1">
      <c r="B29" s="3"/>
      <c r="C29" s="3"/>
      <c r="D29" s="3"/>
      <c r="E29" s="3"/>
      <c r="F29" s="3"/>
      <c r="G29" s="260"/>
      <c r="H29" s="679" t="str">
        <f>'Introducerea datelor'!B64</f>
        <v>Days taken for disbursement to reach SRs  (Zile necesare pentru debursare către SR)</v>
      </c>
      <c r="I29" s="680"/>
      <c r="J29" s="243">
        <f>+'Introducerea datelor'!C64</f>
        <v>20</v>
      </c>
      <c r="K29" s="244">
        <f>+'Introducerea datelor'!D64</f>
        <v>5</v>
      </c>
    </row>
    <row r="30" spans="1:11">
      <c r="B30" s="3"/>
      <c r="C30" s="3"/>
      <c r="D30" s="3"/>
      <c r="E30" s="3"/>
      <c r="F30" s="3"/>
      <c r="G30" s="3"/>
      <c r="H30" s="3"/>
      <c r="I30" s="3"/>
      <c r="J30" s="3"/>
      <c r="K30" s="3"/>
    </row>
    <row r="31" spans="1:11">
      <c r="B31" s="3"/>
      <c r="C31" s="15"/>
      <c r="D31" s="193"/>
      <c r="E31" s="3"/>
      <c r="F31" s="3"/>
      <c r="G31" s="3"/>
      <c r="H31" s="3"/>
      <c r="I31" s="3"/>
      <c r="J31" s="3"/>
      <c r="K31" s="3"/>
    </row>
    <row r="32" spans="1:11">
      <c r="B32" s="3"/>
      <c r="C32" s="15"/>
      <c r="D32" s="193"/>
      <c r="E32" s="3"/>
      <c r="F32" s="3"/>
      <c r="G32" s="3"/>
      <c r="H32" s="3"/>
      <c r="I32" s="3"/>
      <c r="J32" s="3"/>
      <c r="K32" s="3"/>
    </row>
    <row r="34" spans="5:5">
      <c r="E34" s="19"/>
    </row>
  </sheetData>
  <mergeCells count="22">
    <mergeCell ref="E6:H6"/>
    <mergeCell ref="H27:I27"/>
    <mergeCell ref="H8:K8"/>
    <mergeCell ref="H29:I29"/>
    <mergeCell ref="H28:I28"/>
    <mergeCell ref="B22:F22"/>
    <mergeCell ref="H22:K22"/>
    <mergeCell ref="B8:F8"/>
    <mergeCell ref="C9:F9"/>
    <mergeCell ref="I23:K23"/>
    <mergeCell ref="C23:F23"/>
    <mergeCell ref="I9:K9"/>
    <mergeCell ref="H25:K25"/>
    <mergeCell ref="H26:I26"/>
    <mergeCell ref="B2:K2"/>
    <mergeCell ref="D5:I5"/>
    <mergeCell ref="I4:J4"/>
    <mergeCell ref="I3:J3"/>
    <mergeCell ref="E3:H3"/>
    <mergeCell ref="C3:D3"/>
    <mergeCell ref="C4:D4"/>
    <mergeCell ref="E4:H4"/>
  </mergeCells>
  <phoneticPr fontId="30" type="noConversion"/>
  <conditionalFormatting sqref="K27:K29">
    <cfRule type="cellIs" dxfId="32" priority="4" stopIfTrue="1" operator="greaterThan">
      <formula>J27</formula>
    </cfRule>
    <cfRule type="cellIs" dxfId="31" priority="5" stopIfTrue="1" operator="between">
      <formula>J27</formula>
      <formula>1</formula>
    </cfRule>
    <cfRule type="cellIs" dxfId="30" priority="6" stopIfTrue="1" operator="equal">
      <formula>0</formula>
    </cfRule>
  </conditionalFormatting>
  <conditionalFormatting sqref="C4:D4">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zoomScaleNormal="100" workbookViewId="0">
      <selection activeCell="N18" sqref="N18"/>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189"/>
      <c r="E1" s="190"/>
    </row>
    <row r="2" spans="1:16" ht="27.75" customHeight="1">
      <c r="B2" s="697" t="str">
        <f>+"Dashboard:  "&amp;"  "&amp;IF(+'Introducerea datelor'!C4="Please Select","",'Introducerea datelor'!C4&amp;" - ")&amp;IF('Introducerea datelor'!G6="Please Select","",'Introducerea datelor'!G6)</f>
        <v>Dashboard:    Moldova - TB</v>
      </c>
      <c r="C2" s="697"/>
      <c r="D2" s="697"/>
      <c r="E2" s="697"/>
      <c r="F2" s="697"/>
      <c r="G2" s="697"/>
      <c r="H2" s="697"/>
      <c r="I2" s="697"/>
      <c r="J2" s="697"/>
      <c r="K2" s="697"/>
      <c r="L2" s="697"/>
      <c r="M2" s="25"/>
      <c r="N2" s="25"/>
      <c r="O2" s="25"/>
      <c r="P2" s="25"/>
    </row>
    <row r="3" spans="1:16">
      <c r="B3" s="23" t="str">
        <f>+IF('Introducerea datelor'!G8="Please Select","",'Introducerea datelor'!G8)</f>
        <v>Round 9</v>
      </c>
      <c r="C3" s="705" t="str">
        <f>+IF('Introducerea datelor'!I8="Please Select","",'Introducerea datelor'!I8)</f>
        <v>Phase 2</v>
      </c>
      <c r="D3" s="705"/>
      <c r="E3" s="699"/>
      <c r="F3" s="699"/>
      <c r="G3" s="699"/>
      <c r="H3" s="699"/>
      <c r="I3" s="699"/>
      <c r="J3" s="700" t="str">
        <f>+'Introducerea datelor'!B16</f>
        <v>Report Period(Perioada de Raportare):</v>
      </c>
      <c r="K3" s="700"/>
      <c r="L3" s="163" t="str">
        <f>+'Introducerea datelor'!C16</f>
        <v>P12</v>
      </c>
    </row>
    <row r="4" spans="1:16">
      <c r="B4" s="23" t="str">
        <f>+'Introducerea datelor'!B12</f>
        <v>Latest Rating (Ultimul Rating):</v>
      </c>
      <c r="C4" s="674" t="str">
        <f>+IF('Introducerea datelor'!C12="Please Select","",'Introducerea datelor'!C12)</f>
        <v>A2</v>
      </c>
      <c r="D4" s="674"/>
      <c r="E4" s="699" t="str">
        <f>+'Introducerea datelor'!C8</f>
        <v>PAS Center</v>
      </c>
      <c r="F4" s="699"/>
      <c r="G4" s="699"/>
      <c r="H4" s="699"/>
      <c r="I4" s="699"/>
      <c r="J4" s="700" t="str">
        <f>+'Introducerea datelor'!D16</f>
        <v>From(De la):</v>
      </c>
      <c r="K4" s="701"/>
      <c r="L4" s="165">
        <f>+IF(ISBLANK('Introducerea datelor'!E16),"",'Introducerea datelor'!E16)</f>
        <v>41456</v>
      </c>
    </row>
    <row r="5" spans="1:16" ht="18.75" customHeight="1">
      <c r="B5" s="23"/>
      <c r="C5" s="23"/>
      <c r="D5" s="699" t="str">
        <f>+'Introducerea datelor'!G4</f>
        <v>Empowerment of people with TB and Communities in Moldova</v>
      </c>
      <c r="E5" s="699"/>
      <c r="F5" s="699"/>
      <c r="G5" s="699"/>
      <c r="H5" s="699"/>
      <c r="I5" s="699"/>
      <c r="J5" s="699"/>
      <c r="K5" s="23" t="str">
        <f>+'Introducerea datelor'!F16</f>
        <v>To(Pînă la):</v>
      </c>
      <c r="L5" s="165">
        <f>+IF(ISBLANK('Introducerea datelor'!G16),"",'Introducerea datelor'!G16)</f>
        <v>41639</v>
      </c>
    </row>
    <row r="6" spans="1:16" ht="18.75">
      <c r="B6" s="22"/>
      <c r="C6" s="23"/>
      <c r="D6" s="24"/>
      <c r="E6" s="698" t="s">
        <v>107</v>
      </c>
      <c r="F6" s="698"/>
      <c r="G6" s="698"/>
      <c r="H6" s="698"/>
      <c r="I6" s="698"/>
    </row>
    <row r="7" spans="1:16" ht="42.75" customHeight="1">
      <c r="B7" s="696" t="str">
        <f>+'Introducerea datelor'!B69&amp;"                "&amp;+J3&amp;" "&amp;+L3</f>
        <v>M1:  Status of Conditions Precedent (CPs) and Time Bound Actions (TBAs) (Statutul Condițiilor Precedente și a Acțiunilor Prestabilite în Timp)                 Report Period(Perioada de Raportare): P12</v>
      </c>
      <c r="C7" s="696"/>
      <c r="D7" s="696"/>
      <c r="E7" s="696"/>
      <c r="F7" s="696"/>
      <c r="H7" s="696" t="str">
        <f>+'Introducerea datelor'!B76&amp;"                                                                             "&amp;+J3&amp;"  "&amp;+L3</f>
        <v>M2:  Status of key PR management positions (Statutul pozițiilor cheie a RP)                                                                              Report Period(Perioada de Raportare):  P12</v>
      </c>
      <c r="I7" s="696"/>
      <c r="J7" s="696"/>
      <c r="K7" s="696"/>
      <c r="L7" s="696"/>
    </row>
    <row r="8" spans="1:16">
      <c r="B8" s="284" t="s">
        <v>53</v>
      </c>
      <c r="C8" s="685" t="s">
        <v>523</v>
      </c>
      <c r="D8" s="686"/>
      <c r="E8" s="686"/>
      <c r="F8" s="687"/>
      <c r="G8" s="303"/>
      <c r="H8" s="283" t="s">
        <v>53</v>
      </c>
      <c r="I8" s="688" t="s">
        <v>524</v>
      </c>
      <c r="J8" s="703"/>
      <c r="K8" s="703"/>
      <c r="L8" s="704"/>
    </row>
    <row r="9" spans="1:16">
      <c r="B9" s="19"/>
      <c r="C9" s="19"/>
      <c r="D9" s="19"/>
      <c r="E9" s="19"/>
      <c r="F9" s="19"/>
      <c r="G9" s="19"/>
      <c r="H9" s="19"/>
    </row>
    <row r="10" spans="1:16">
      <c r="A10" s="44"/>
      <c r="B10" s="19"/>
      <c r="C10" s="19"/>
      <c r="D10" s="709"/>
      <c r="E10" s="570"/>
      <c r="F10" s="570"/>
      <c r="G10" s="168"/>
      <c r="H10" s="19"/>
      <c r="N10" s="46"/>
      <c r="O10" s="46"/>
      <c r="P10" s="45"/>
    </row>
    <row r="11" spans="1:16">
      <c r="B11" s="19"/>
      <c r="C11" s="27"/>
      <c r="D11" s="709"/>
      <c r="E11" s="27"/>
      <c r="F11" s="27"/>
      <c r="G11" s="27"/>
      <c r="H11" s="27"/>
      <c r="N11" s="19"/>
      <c r="O11" s="19"/>
    </row>
    <row r="12" spans="1:16">
      <c r="B12" s="27"/>
      <c r="C12" s="75"/>
      <c r="D12" s="76"/>
      <c r="E12" s="76"/>
      <c r="F12" s="76"/>
      <c r="G12" s="76"/>
      <c r="H12" s="77"/>
    </row>
    <row r="13" spans="1:16">
      <c r="B13" s="27"/>
      <c r="C13" s="75"/>
      <c r="D13" s="76"/>
      <c r="E13" s="76"/>
      <c r="F13" s="76"/>
      <c r="G13" s="76"/>
      <c r="H13" s="77"/>
    </row>
    <row r="15" spans="1:16" ht="27.75" customHeight="1">
      <c r="B15" s="696" t="str">
        <f>+'Introducerea datelor'!B81&amp;"                                                                                                  "&amp;+J3&amp;" "&amp;+L3</f>
        <v>M3:  Contractual arrangements (SRs)  (Aranjamente contractuale (SR))                                                                                                   Report Period(Perioada de Raportare): P12</v>
      </c>
      <c r="C15" s="696"/>
      <c r="D15" s="696"/>
      <c r="E15" s="696"/>
      <c r="F15" s="696"/>
      <c r="H15" s="696" t="str">
        <f>+'Introducerea datelor'!B86&amp;"                                                             "&amp;+J3&amp;" "&amp;+L3</f>
        <v>M4: Number of complete reports received on time (Numărul rapoartelor complete recepționate la timp)                                                             Report Period(Perioada de Raportare): P12</v>
      </c>
      <c r="I15" s="696"/>
      <c r="J15" s="696"/>
      <c r="K15" s="696"/>
      <c r="L15" s="696"/>
      <c r="M15" s="696"/>
    </row>
    <row r="16" spans="1:16" ht="26.25" customHeight="1">
      <c r="B16" s="284" t="s">
        <v>53</v>
      </c>
      <c r="C16" s="685" t="s">
        <v>525</v>
      </c>
      <c r="D16" s="710"/>
      <c r="E16" s="710"/>
      <c r="F16" s="711"/>
      <c r="G16" s="303"/>
      <c r="H16" s="283" t="s">
        <v>53</v>
      </c>
      <c r="I16" s="685" t="s">
        <v>512</v>
      </c>
      <c r="J16" s="686"/>
      <c r="K16" s="686"/>
      <c r="L16" s="687"/>
    </row>
    <row r="17" spans="2:13">
      <c r="B17" s="28"/>
      <c r="H17" s="29"/>
    </row>
    <row r="18" spans="2:13">
      <c r="M18" s="79"/>
    </row>
    <row r="26" spans="2:13" ht="53.25" customHeight="1">
      <c r="B26" s="696" t="str">
        <f>+'Introducerea datelor'!B92</f>
        <v>M5: Budget and Procurement of health products, health equipment, medicines and pharmaceuticals (Bugetul și Procurarea produselor medicale, echipamentului medical, medicamentelor și produselor farmaceutice )</v>
      </c>
      <c r="C26" s="696"/>
      <c r="D26" s="696"/>
      <c r="E26" s="696"/>
      <c r="F26" s="696"/>
      <c r="H26" s="696" t="str">
        <f>+'Introducerea datelor'!B105&amp;"                                                                "&amp;+J3&amp;"  "&amp;+L3</f>
        <v>M6: Difference between current and safety stock (Diferență între stocul curent și stocul de siguranță)                                                                Report Period(Perioada de Raportare):  P12</v>
      </c>
      <c r="I26" s="696"/>
      <c r="J26" s="696"/>
      <c r="K26" s="696"/>
      <c r="L26" s="696"/>
      <c r="M26" s="696"/>
    </row>
    <row r="27" spans="2:13" ht="33.75" customHeight="1">
      <c r="B27" s="282" t="s">
        <v>53</v>
      </c>
      <c r="C27" s="682"/>
      <c r="D27" s="703"/>
      <c r="E27" s="703"/>
      <c r="F27" s="704"/>
      <c r="G27" s="303"/>
      <c r="H27" s="283" t="s">
        <v>53</v>
      </c>
      <c r="I27" s="685"/>
      <c r="J27" s="686"/>
      <c r="K27" s="686"/>
      <c r="L27" s="687"/>
    </row>
    <row r="28" spans="2:13" ht="15.75" thickBot="1"/>
    <row r="29" spans="2:13" ht="44.25" customHeight="1">
      <c r="F29" s="266"/>
      <c r="G29" s="266"/>
      <c r="H29" s="179" t="s">
        <v>76</v>
      </c>
      <c r="I29" s="262" t="s">
        <v>117</v>
      </c>
      <c r="J29" s="281" t="s">
        <v>350</v>
      </c>
      <c r="K29" s="178" t="s">
        <v>345</v>
      </c>
      <c r="L29" s="263" t="s">
        <v>344</v>
      </c>
    </row>
    <row r="30" spans="2:13" ht="15" customHeight="1">
      <c r="F30" s="266"/>
      <c r="G30" s="266"/>
      <c r="H30" s="706" t="str">
        <f>+'Introducerea datelor'!B108</f>
        <v>TB</v>
      </c>
      <c r="I30" s="264" t="str">
        <f>+'Introducerea datelor'!C108</f>
        <v>Please Select</v>
      </c>
      <c r="J30" s="357" t="str">
        <f>+'Introducerea datelor'!I108</f>
        <v/>
      </c>
      <c r="K30" s="358">
        <f>+'Introducerea datelor'!J108</f>
        <v>0</v>
      </c>
      <c r="L30" s="342" t="str">
        <f>+'Introducerea datelor'!K108</f>
        <v/>
      </c>
    </row>
    <row r="31" spans="2:13">
      <c r="F31" s="266"/>
      <c r="G31" s="266"/>
      <c r="H31" s="707"/>
      <c r="I31" s="264" t="str">
        <f>+'Introducerea datelor'!C109</f>
        <v>Please Select</v>
      </c>
      <c r="J31" s="357" t="str">
        <f>+'Introducerea datelor'!I109</f>
        <v/>
      </c>
      <c r="K31" s="358">
        <f>+'Introducerea datelor'!J109</f>
        <v>0</v>
      </c>
      <c r="L31" s="343" t="str">
        <f>+'Introducerea datelor'!K109</f>
        <v/>
      </c>
    </row>
    <row r="32" spans="2:13">
      <c r="F32" s="266"/>
      <c r="G32" s="266"/>
      <c r="H32" s="707"/>
      <c r="I32" s="264" t="str">
        <f>+'Introducerea datelor'!C110</f>
        <v>Please Select</v>
      </c>
      <c r="J32" s="357" t="str">
        <f>+'Introducerea datelor'!I110</f>
        <v/>
      </c>
      <c r="K32" s="358">
        <f>+'Introducerea datelor'!J110</f>
        <v>0</v>
      </c>
      <c r="L32" s="342" t="str">
        <f>+'Introducerea datelor'!K110</f>
        <v/>
      </c>
    </row>
    <row r="33" spans="2:12" ht="15.75" thickBot="1">
      <c r="F33" s="266"/>
      <c r="G33" s="266"/>
      <c r="H33" s="708"/>
      <c r="I33" s="265" t="str">
        <f>+'Introducerea datelor'!C111</f>
        <v>Please Select</v>
      </c>
      <c r="J33" s="359" t="str">
        <f>+'Introducerea datelor'!I111</f>
        <v/>
      </c>
      <c r="K33" s="360">
        <f>+'Introducerea datelor'!J111</f>
        <v>0</v>
      </c>
      <c r="L33" s="342" t="str">
        <f>+'Introducerea datelor'!K111</f>
        <v/>
      </c>
    </row>
    <row r="34" spans="2:12" ht="24.75" customHeight="1">
      <c r="B34" s="702" t="str">
        <f>+'Introducerea datelor'!B102</f>
        <v>* Includes only EFR category 4 and 5  (Health products and health equipment &amp; Medicines and Pharmaceuticals) (* Include numai EFR categoriile 4 și 5  (Produse medicale și Echipamente medicale &amp; Medicamente și Produse farmaceutice))</v>
      </c>
      <c r="C34" s="702"/>
      <c r="D34" s="702"/>
      <c r="E34" s="702"/>
      <c r="F34" s="19"/>
      <c r="G34" s="19"/>
      <c r="H34" s="175"/>
      <c r="I34" s="176"/>
      <c r="J34" s="177"/>
      <c r="K34" s="168"/>
      <c r="L34" s="20"/>
    </row>
    <row r="35" spans="2:12">
      <c r="F35" s="19"/>
      <c r="G35" s="19"/>
      <c r="H35" s="19"/>
      <c r="I35" s="19"/>
      <c r="J35" s="19"/>
      <c r="K35" s="19"/>
      <c r="L35" s="19"/>
    </row>
  </sheetData>
  <sheetProtection sheet="1" objects="1" scenarios="1"/>
  <mergeCells count="25">
    <mergeCell ref="B15:F15"/>
    <mergeCell ref="H15:M15"/>
    <mergeCell ref="B34:E34"/>
    <mergeCell ref="C27:F27"/>
    <mergeCell ref="C3:D3"/>
    <mergeCell ref="E4:I4"/>
    <mergeCell ref="H30:H33"/>
    <mergeCell ref="I8:L8"/>
    <mergeCell ref="I16:L16"/>
    <mergeCell ref="I27:L27"/>
    <mergeCell ref="D10:D11"/>
    <mergeCell ref="B26:F26"/>
    <mergeCell ref="H26:M26"/>
    <mergeCell ref="C16:F16"/>
    <mergeCell ref="E10:F10"/>
    <mergeCell ref="C8:F8"/>
    <mergeCell ref="B7:F7"/>
    <mergeCell ref="H7:L7"/>
    <mergeCell ref="B2:L2"/>
    <mergeCell ref="C4:D4"/>
    <mergeCell ref="E6:I6"/>
    <mergeCell ref="E3:I3"/>
    <mergeCell ref="J3:K3"/>
    <mergeCell ref="J4:K4"/>
    <mergeCell ref="D5:J5"/>
  </mergeCells>
  <phoneticPr fontId="30" type="noConversion"/>
  <conditionalFormatting sqref="D12:D13">
    <cfRule type="cellIs" dxfId="26" priority="1" stopIfTrue="1" operator="greaterThan">
      <formula>0</formula>
    </cfRule>
  </conditionalFormatting>
  <conditionalFormatting sqref="E12:E13">
    <cfRule type="cellIs" dxfId="25" priority="2" stopIfTrue="1" operator="greaterThan">
      <formula>0</formula>
    </cfRule>
  </conditionalFormatting>
  <conditionalFormatting sqref="F12:G13">
    <cfRule type="cellIs" dxfId="24" priority="3" stopIfTrue="1" operator="greaterThan">
      <formula>0</formula>
    </cfRule>
  </conditionalFormatting>
  <conditionalFormatting sqref="C4:D4">
    <cfRule type="cellIs" dxfId="23" priority="4" stopIfTrue="1" operator="equal">
      <formula>"C"</formula>
    </cfRule>
    <cfRule type="cellIs" dxfId="22" priority="5" stopIfTrue="1" operator="equal">
      <formula>"B2"</formula>
    </cfRule>
    <cfRule type="cellIs" dxfId="21" priority="6" stopIfTrue="1" operator="equal">
      <formula>"B1"</formula>
    </cfRule>
  </conditionalFormatting>
  <conditionalFormatting sqref="L30 L32:L33">
    <cfRule type="cellIs" dxfId="20" priority="13" stopIfTrue="1" operator="lessThan">
      <formula>1</formula>
    </cfRule>
    <cfRule type="cellIs" dxfId="19" priority="14" stopIfTrue="1" operator="between">
      <formula>3</formula>
      <formula>17</formula>
    </cfRule>
    <cfRule type="cellIs" dxfId="18" priority="15" stopIfTrue="1" operator="between">
      <formula>1</formula>
      <formula>3</formula>
    </cfRule>
  </conditionalFormatting>
  <conditionalFormatting sqref="L31">
    <cfRule type="cellIs" dxfId="17" priority="16" stopIfTrue="1" operator="lessThan">
      <formula>1</formula>
    </cfRule>
    <cfRule type="cellIs" dxfId="16" priority="17" stopIfTrue="1" operator="between">
      <formula>3</formula>
      <formula>100</formula>
    </cfRule>
    <cfRule type="cellIs" dxfId="15"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29"/>
  <sheetViews>
    <sheetView showGridLines="0" tabSelected="1" topLeftCell="A16" zoomScale="130" zoomScaleNormal="130" workbookViewId="0">
      <selection activeCell="M9" sqref="M9:Q9"/>
    </sheetView>
  </sheetViews>
  <sheetFormatPr defaultColWidth="11" defaultRowHeight="15"/>
  <cols>
    <col min="1" max="1" width="13.28515625" customWidth="1"/>
    <col min="2" max="2" width="11.28515625" customWidth="1"/>
    <col min="3" max="3" width="17.5703125" customWidth="1"/>
    <col min="4" max="4" width="17.28515625" customWidth="1"/>
    <col min="5" max="5" width="8.140625" customWidth="1"/>
    <col min="6" max="6" width="8.85546875" customWidth="1"/>
    <col min="7" max="7" width="8" customWidth="1"/>
    <col min="8" max="8" width="13.28515625" customWidth="1"/>
    <col min="9" max="9" width="6" customWidth="1"/>
    <col min="10" max="10" width="8.42578125" customWidth="1"/>
    <col min="11" max="11" width="12.42578125" customWidth="1"/>
    <col min="12" max="12" width="11.5703125" customWidth="1"/>
    <col min="13" max="13" width="6.140625" customWidth="1"/>
    <col min="14" max="14" width="13" customWidth="1"/>
    <col min="15" max="15" width="11.7109375" customWidth="1"/>
    <col min="16" max="16" width="12.85546875" customWidth="1"/>
    <col min="17" max="17" width="11.28515625" customWidth="1"/>
    <col min="18" max="18" width="6.5703125" customWidth="1"/>
  </cols>
  <sheetData>
    <row r="1" spans="1:35" ht="26.25" customHeight="1">
      <c r="A1" s="3"/>
      <c r="B1" s="3"/>
      <c r="C1" s="3"/>
      <c r="D1" s="3"/>
      <c r="E1" s="3"/>
      <c r="F1" s="3"/>
      <c r="G1" s="3"/>
      <c r="H1" s="3"/>
      <c r="I1" s="3"/>
      <c r="J1" s="3"/>
      <c r="K1" s="3"/>
      <c r="L1" s="3"/>
      <c r="M1" s="3"/>
      <c r="N1" s="3"/>
      <c r="O1" s="3"/>
      <c r="P1" s="3"/>
    </row>
    <row r="2" spans="1:35" ht="21.75" customHeight="1">
      <c r="A2" s="3"/>
      <c r="B2" s="750" t="str">
        <f>+"Dashboard:  "&amp;"  "&amp;IF(+'Introducerea datelor'!C4="Please Select","",'Introducerea datelor'!C4&amp;" - ")&amp;IF('Introducerea datelor'!G6="Please Select","",'Introducerea datelor'!G6)</f>
        <v>Dashboard:    Moldova - TB</v>
      </c>
      <c r="C2" s="750"/>
      <c r="D2" s="750"/>
      <c r="E2" s="750"/>
      <c r="F2" s="750"/>
      <c r="G2" s="750"/>
      <c r="H2" s="750"/>
      <c r="I2" s="750"/>
      <c r="J2" s="750"/>
      <c r="K2" s="750"/>
      <c r="L2" s="750"/>
      <c r="M2" s="750"/>
      <c r="N2" s="750"/>
      <c r="O2" s="750"/>
      <c r="P2" s="750"/>
      <c r="Q2" s="750"/>
    </row>
    <row r="3" spans="1:35" ht="18.75">
      <c r="A3" s="3"/>
      <c r="B3" s="109" t="str">
        <f>+IF('Introducerea datelor'!G8="Please Select","",'Introducerea datelor'!G8)</f>
        <v>Round 9</v>
      </c>
      <c r="C3" s="673" t="str">
        <f>+IF('Introducerea datelor'!I8="Please Select","",'Introducerea datelor'!I8)</f>
        <v>Phase 2</v>
      </c>
      <c r="D3" s="673"/>
      <c r="E3" s="672"/>
      <c r="F3" s="672"/>
      <c r="G3" s="672"/>
      <c r="H3" s="672"/>
      <c r="I3" s="754"/>
      <c r="J3" s="754"/>
      <c r="K3" s="754"/>
      <c r="L3" s="3"/>
      <c r="M3" s="3"/>
      <c r="O3" s="670" t="str">
        <f>+'Introducerea datelor'!B16</f>
        <v>Report Period(Perioada de Raportare):</v>
      </c>
      <c r="P3" s="670"/>
      <c r="Q3" s="164" t="str">
        <f>+'Introducerea datelor'!C16</f>
        <v>P12</v>
      </c>
    </row>
    <row r="4" spans="1:35" ht="12" customHeight="1">
      <c r="A4" s="3"/>
      <c r="B4" s="109" t="str">
        <f>+'Introducerea datelor'!B12</f>
        <v>Latest Rating (Ultimul Rating):</v>
      </c>
      <c r="C4" s="755" t="str">
        <f>+IF('Introducerea datelor'!C12="Please Select","",'Introducerea datelor'!C12)</f>
        <v>A2</v>
      </c>
      <c r="D4" s="755"/>
      <c r="E4" s="672" t="str">
        <f>+'Introducerea datelor'!C8</f>
        <v>PAS Center</v>
      </c>
      <c r="F4" s="672"/>
      <c r="G4" s="672"/>
      <c r="H4" s="672"/>
      <c r="I4" s="672"/>
      <c r="J4" s="672"/>
      <c r="K4" s="672"/>
      <c r="L4" s="672"/>
      <c r="M4" s="3"/>
      <c r="O4" s="268"/>
      <c r="P4" s="109" t="str">
        <f>+'Introducerea datelor'!D16</f>
        <v>From(De la):</v>
      </c>
      <c r="Q4" s="269">
        <f>+IF(ISBLANK('Introducerea datelor'!E16),"",'Introducerea datelor'!E16)</f>
        <v>41456</v>
      </c>
      <c r="Y4" s="67"/>
      <c r="Z4" s="67"/>
      <c r="AA4" s="67"/>
      <c r="AB4" s="67"/>
      <c r="AC4" s="67"/>
    </row>
    <row r="5" spans="1:35" ht="54.75" customHeight="1">
      <c r="A5" s="3"/>
      <c r="B5" s="109"/>
      <c r="C5" s="109"/>
      <c r="D5" s="751" t="str">
        <f>+'Introducerea datelor'!G4</f>
        <v>Empowerment of people with TB and Communities in Moldova</v>
      </c>
      <c r="E5" s="751"/>
      <c r="F5" s="751"/>
      <c r="G5" s="751"/>
      <c r="H5" s="751"/>
      <c r="I5" s="751"/>
      <c r="J5" s="751"/>
      <c r="K5" s="751"/>
      <c r="L5" s="751"/>
      <c r="M5" s="751"/>
      <c r="N5" s="751"/>
      <c r="P5" s="109" t="str">
        <f>+'Introducerea datelor'!F16</f>
        <v>To(Pînă la):</v>
      </c>
      <c r="Q5" s="269">
        <f>+IF(ISBLANK('Introducerea datelor'!G16),"",'Introducerea datelor'!G16)</f>
        <v>41639</v>
      </c>
      <c r="S5" s="186"/>
      <c r="T5" s="186"/>
      <c r="U5" s="186"/>
      <c r="V5" s="186"/>
      <c r="W5" s="186"/>
      <c r="X5" s="186"/>
      <c r="Y5" s="67"/>
      <c r="Z5" s="67"/>
      <c r="AA5" s="67" t="s">
        <v>86</v>
      </c>
      <c r="AB5" s="67"/>
      <c r="AC5" s="67" t="s">
        <v>295</v>
      </c>
      <c r="AD5" s="186"/>
      <c r="AE5" s="186"/>
      <c r="AF5" s="186"/>
      <c r="AG5" s="186"/>
      <c r="AH5" s="186"/>
      <c r="AI5" s="186"/>
    </row>
    <row r="6" spans="1:35" ht="19.5" customHeight="1">
      <c r="A6" s="3"/>
      <c r="B6" s="109"/>
      <c r="C6" s="109"/>
      <c r="D6" s="184"/>
      <c r="E6" s="184"/>
      <c r="F6" s="753" t="s">
        <v>375</v>
      </c>
      <c r="G6" s="753"/>
      <c r="H6" s="753"/>
      <c r="I6" s="753"/>
      <c r="J6" s="753"/>
      <c r="K6" s="753"/>
      <c r="L6" s="184"/>
      <c r="M6" s="3"/>
      <c r="N6" s="3"/>
      <c r="O6" s="166"/>
      <c r="P6" s="207"/>
      <c r="S6" s="186"/>
      <c r="T6" s="186"/>
      <c r="U6" s="186"/>
      <c r="V6" s="186"/>
      <c r="W6" s="186"/>
      <c r="X6" s="186"/>
      <c r="Y6" s="67"/>
      <c r="Z6" s="67"/>
      <c r="AA6" s="67"/>
      <c r="AB6" s="67"/>
      <c r="AC6" s="67"/>
      <c r="AD6" s="186"/>
      <c r="AE6" s="186"/>
      <c r="AF6" s="186"/>
      <c r="AG6" s="186"/>
      <c r="AH6" s="186"/>
      <c r="AI6" s="186"/>
    </row>
    <row r="7" spans="1:35" ht="3" customHeight="1">
      <c r="A7" s="3"/>
      <c r="B7" s="109"/>
      <c r="C7" s="109"/>
      <c r="D7" s="184"/>
      <c r="E7" s="184"/>
      <c r="F7" s="184"/>
      <c r="G7" s="184"/>
      <c r="H7" s="184"/>
      <c r="I7" s="184"/>
      <c r="J7" s="184"/>
      <c r="K7" s="184"/>
      <c r="L7" s="184"/>
      <c r="M7" s="3"/>
      <c r="N7" s="3"/>
      <c r="O7" s="166"/>
      <c r="P7" s="165"/>
      <c r="Q7" s="165"/>
      <c r="S7" s="186"/>
      <c r="T7" s="186"/>
      <c r="U7" s="186"/>
      <c r="V7" s="186"/>
      <c r="W7" s="186"/>
      <c r="X7" s="186"/>
      <c r="Y7" s="67"/>
      <c r="Z7" s="67"/>
      <c r="AA7" s="67"/>
      <c r="AB7" s="67"/>
      <c r="AC7" s="67"/>
      <c r="AD7" s="186"/>
      <c r="AE7" s="186"/>
      <c r="AF7" s="186"/>
      <c r="AG7" s="186"/>
      <c r="AH7" s="186"/>
      <c r="AI7" s="186"/>
    </row>
    <row r="8" spans="1:35" ht="54.75" customHeight="1">
      <c r="A8" s="3"/>
      <c r="B8" s="756" t="s">
        <v>46</v>
      </c>
      <c r="C8" s="757"/>
      <c r="D8" s="757"/>
      <c r="E8" s="757"/>
      <c r="F8" s="752" t="s">
        <v>47</v>
      </c>
      <c r="G8" s="752"/>
      <c r="H8" s="752"/>
      <c r="I8" s="752"/>
      <c r="J8" s="752"/>
      <c r="K8" s="752"/>
      <c r="L8" s="752" t="s">
        <v>24</v>
      </c>
      <c r="M8" s="752"/>
      <c r="N8" s="752"/>
      <c r="O8" s="752"/>
      <c r="P8" s="752"/>
      <c r="Q8" s="752"/>
      <c r="S8" s="186"/>
      <c r="T8" s="186"/>
      <c r="U8" s="186"/>
      <c r="V8" s="186"/>
      <c r="W8" s="186"/>
      <c r="X8" s="186"/>
      <c r="Y8" s="67"/>
      <c r="Z8" s="67"/>
      <c r="AA8" s="67"/>
      <c r="AB8" s="67"/>
      <c r="AC8" s="67"/>
      <c r="AD8" s="186"/>
      <c r="AE8" s="186"/>
      <c r="AF8" s="186"/>
      <c r="AG8" s="186"/>
      <c r="AH8" s="186"/>
      <c r="AI8" s="186"/>
    </row>
    <row r="9" spans="1:35" ht="97.5" customHeight="1">
      <c r="A9" s="3"/>
      <c r="B9" s="373" t="s">
        <v>384</v>
      </c>
      <c r="C9" s="745" t="str">
        <f>L20</f>
        <v xml:space="preserve">During S6, 1003 TB patients registered under DOTS program received incentives for improved treatment compliance from the total number of 2365 TB patients, in ambulatory phase under treatment.                                      
The indicator is achieved at 89.2%. Reason: Currently, in the country there are two sources of funding   incentives’ support: CNAM and GF.  The SR AFI informed territorial TB coordinators from the TB health facilities to provide the list of sensitive TB patients that were not covered by the CNAM to be considered for incetives programme from the GF.  The reason of such letter  with specified term for including into the incetives programme from the GF  was the confused criteria described in the MoH regulation on providing incentives from the CNAM.  At the end of the year, TB health facilities focused on consumption of CNAM budget by registering mostly  patients  for incentives programmer provided by the CNAM.
It expected to have final decision of the NTP  and CNAM on the possibility to revise  the MoH order on providing incentives from different sources, the subject  that  has been discussed  in the first semester of 2013.                                                                                                                                                                                          
Pe parcursul semestrului 6, 1003 pacienți cu TB înregistrați în programul DOTS au primit stimulente pentru îmbunătățirea respectării tratamentului din numărul total de 2365 pacienţi cu TB în faza de ambulator. Indicatorul este atins in proportie de 89,2%. Motivul variatiei: În prezent, în ţară există două surse de finanţare a stimulentelor de suport: CNAM şi FG.   SR AFI a informat coordonatori TB teritoriali despre necesitatea de a prezenta  lista de pacienţii  cu TB sensibila care nu au fost acoperiti de CNAM  pentru a fi considerati in programul de suport motivațional susținut de FG.   Motivul acestor scrisori cu specificarea cerintei de includere a pacienților în programul de suport din partea FG a fost confuzul in  criteriile descrise în Regulamentul aprobat de MS privind  acordarea de stimulente la CNAM.   La sfârşitul anului, coordonatorii TB au fost axati pe consumul bugetului CNAM-lui astfel înregistrându-se cei mai multi pacienţi pentru suportul motivațional oferit de CNAM. 
PR  asteapta sa fie luata decizia finală de NTP şi CNAM privind posibilitatea de a modifica Ordinul MS pentru acordarea suportului motivațional din diferite surse, subiect care a fost discutat în primul semestru din 2013.   </v>
      </c>
      <c r="D9" s="746"/>
      <c r="E9" s="747"/>
      <c r="F9" s="373" t="s">
        <v>385</v>
      </c>
      <c r="G9" s="732" t="str">
        <f>L21</f>
        <v xml:space="preserve">During the second half of 2013, 290 MDR-TB patients were received incentives for improved treatment compliance from the total number of 358 patients with MDR-TB in ambulatory phase under treatment. The indicator is 102% achieved.                                                                                                                                                            
În a doua jumatate anului 2013, 290 de pacienţi MDR-TB au primit stimulente pentru îmbunătățirea respectării tratamentului din numărul total de 358 pacienţi MDR-TB în faza de ambulator.  Indicatorul este atins. </v>
      </c>
      <c r="H9" s="735"/>
      <c r="I9" s="735"/>
      <c r="J9" s="735"/>
      <c r="K9" s="736"/>
      <c r="L9" s="373" t="s">
        <v>386</v>
      </c>
      <c r="M9" s="732" t="str">
        <f>L22</f>
        <v xml:space="preserve">A total of 69 persons were trained, from them: 21 people from multidisciplinary teams of the community centers; 17 people from NGOs in DOT and TB community aspects and 31 volunteers trained from the NGOs network in TB community aspects. The indicator is overachieved in proportion of 125,45%. Reason for variance: one additional training on topic "Advocacy and community involvement in TB control" was held in  November for NGOs representatives. The budget for the  additional training was not exceeded, using the obtained savings.                                                                                                                                                                    In total  69 de persoane au fost instruite, dintre care: 21 de persoane din echipele multidisciplinare din centrele comunitare; 17 persoane din ONG-uri care activează în aspecte comunitare, DOT şi TB şi 31 voluntari din reţeaua de ONG-uri. Indicatorul este supraindeplinit în proporţie de 125,45%.  Motivul pentru variaţie:  o instruire suplimentară pe tema "Advocacy şi implicarea Comunităţii în controlul TB" a fost efectuată  in luna noiembrie pentru reprezentanţii ONG-urilor.  Bugetul total inclusiv instruirea suplimentară nu a fost depășit, deoarece au fost utilizate economiile obţinute. </v>
      </c>
      <c r="N9" s="733"/>
      <c r="O9" s="733"/>
      <c r="P9" s="733"/>
      <c r="Q9" s="734"/>
      <c r="S9" s="186"/>
      <c r="T9" s="186"/>
      <c r="U9" s="186"/>
      <c r="V9" s="186"/>
      <c r="W9" s="186"/>
      <c r="X9" s="186"/>
      <c r="Y9" s="186"/>
      <c r="Z9" s="186"/>
      <c r="AA9" s="186"/>
      <c r="AB9" s="186"/>
      <c r="AC9" s="186"/>
      <c r="AD9" s="186"/>
      <c r="AE9" s="186"/>
      <c r="AF9" s="186"/>
      <c r="AG9" s="186"/>
      <c r="AH9" s="186"/>
      <c r="AI9" s="186"/>
    </row>
    <row r="10" spans="1:35" ht="18.75" customHeight="1">
      <c r="A10" s="3"/>
      <c r="B10" s="109"/>
      <c r="C10" s="109"/>
      <c r="D10" s="184"/>
      <c r="E10" s="184"/>
      <c r="F10" s="184"/>
      <c r="G10" s="184"/>
      <c r="H10" s="184"/>
      <c r="I10" s="184"/>
      <c r="J10" s="184"/>
      <c r="K10" s="184"/>
      <c r="L10" s="184"/>
      <c r="M10" s="3"/>
      <c r="N10" s="3"/>
      <c r="O10" s="166"/>
      <c r="P10" s="165"/>
      <c r="S10" s="186"/>
      <c r="T10" s="186"/>
      <c r="U10" s="186"/>
      <c r="V10" s="186"/>
      <c r="W10" s="186"/>
      <c r="X10" s="186"/>
      <c r="Y10" s="186"/>
      <c r="Z10" s="186"/>
      <c r="AA10" s="186"/>
      <c r="AB10" s="186"/>
      <c r="AC10" s="186"/>
      <c r="AD10" s="186"/>
      <c r="AE10" s="186"/>
      <c r="AF10" s="186"/>
      <c r="AG10" s="186"/>
      <c r="AH10" s="186"/>
      <c r="AI10" s="186"/>
    </row>
    <row r="11" spans="1:35" ht="18.75" customHeight="1">
      <c r="A11" s="3"/>
      <c r="B11" s="109"/>
      <c r="C11" s="109"/>
      <c r="D11" s="184"/>
      <c r="E11" s="184"/>
      <c r="F11" s="184"/>
      <c r="G11" s="184"/>
      <c r="H11" s="184"/>
      <c r="I11" s="184"/>
      <c r="J11" s="184"/>
      <c r="K11" s="184"/>
      <c r="L11" s="184"/>
      <c r="M11" s="3"/>
      <c r="N11" s="3"/>
      <c r="O11" s="166"/>
      <c r="P11" s="165"/>
      <c r="S11" s="186"/>
      <c r="T11" s="186"/>
      <c r="U11" s="186"/>
      <c r="V11" s="186"/>
      <c r="W11" s="186"/>
      <c r="X11" s="186"/>
      <c r="Y11" s="186"/>
      <c r="Z11" s="186"/>
      <c r="AA11" s="186"/>
      <c r="AB11" s="186"/>
      <c r="AC11" s="186"/>
      <c r="AD11" s="186"/>
      <c r="AE11" s="186"/>
      <c r="AF11" s="186"/>
      <c r="AG11" s="186"/>
      <c r="AH11" s="186"/>
      <c r="AI11" s="186"/>
    </row>
    <row r="12" spans="1:35" ht="18.75" customHeight="1">
      <c r="A12" s="3"/>
      <c r="B12" s="109"/>
      <c r="C12" s="109"/>
      <c r="D12" s="184"/>
      <c r="E12" s="184"/>
      <c r="F12" s="184"/>
      <c r="G12" s="184"/>
      <c r="H12" s="184"/>
      <c r="I12" s="184"/>
      <c r="J12" s="184"/>
      <c r="K12" s="184"/>
      <c r="L12" s="184"/>
      <c r="M12" s="3"/>
      <c r="N12" s="3"/>
      <c r="O12" s="166"/>
      <c r="P12" s="165"/>
      <c r="S12" s="186"/>
      <c r="T12" s="186"/>
      <c r="U12" s="186"/>
      <c r="V12" s="186"/>
      <c r="W12" s="186"/>
      <c r="X12" s="186"/>
      <c r="Y12" s="186"/>
      <c r="Z12" s="186"/>
      <c r="AA12" s="186"/>
      <c r="AB12" s="186"/>
      <c r="AC12" s="186"/>
      <c r="AD12" s="186"/>
      <c r="AE12" s="186"/>
      <c r="AF12" s="186"/>
      <c r="AG12" s="186"/>
      <c r="AH12" s="186"/>
      <c r="AI12" s="186"/>
    </row>
    <row r="13" spans="1:35" ht="18.75" customHeight="1">
      <c r="A13" s="3"/>
      <c r="B13" s="109"/>
      <c r="C13" s="109"/>
      <c r="D13" s="184"/>
      <c r="E13" s="184"/>
      <c r="F13" s="184"/>
      <c r="G13" s="184"/>
      <c r="H13" s="184"/>
      <c r="I13" s="184"/>
      <c r="J13" s="184"/>
      <c r="K13" s="184"/>
      <c r="L13" s="184"/>
      <c r="M13" s="3"/>
      <c r="N13" s="3"/>
      <c r="O13" s="166"/>
      <c r="P13" s="165"/>
      <c r="S13" s="186"/>
      <c r="T13" s="186"/>
      <c r="U13" s="186"/>
      <c r="V13" s="186"/>
      <c r="W13" s="186"/>
      <c r="X13" s="186"/>
      <c r="Y13" s="186"/>
      <c r="Z13" s="186"/>
      <c r="AA13" s="186"/>
      <c r="AB13" s="186"/>
      <c r="AC13" s="186"/>
      <c r="AD13" s="186"/>
      <c r="AE13" s="186"/>
      <c r="AF13" s="186"/>
      <c r="AG13" s="186"/>
      <c r="AH13" s="186"/>
      <c r="AI13" s="186"/>
    </row>
    <row r="14" spans="1:35" ht="18.75" customHeight="1">
      <c r="A14" s="3"/>
      <c r="B14" s="109"/>
      <c r="C14" s="109"/>
      <c r="D14" s="184"/>
      <c r="E14" s="184"/>
      <c r="F14" s="184"/>
      <c r="G14" s="184"/>
      <c r="H14" s="184"/>
      <c r="I14" s="184"/>
      <c r="J14" s="184"/>
      <c r="K14" s="184"/>
      <c r="L14" s="184"/>
      <c r="M14" s="3"/>
      <c r="N14" s="3"/>
      <c r="O14" s="166"/>
      <c r="P14" s="165"/>
      <c r="S14" s="186"/>
      <c r="T14" s="186"/>
      <c r="U14" s="186"/>
      <c r="V14" s="186"/>
      <c r="W14" s="186"/>
      <c r="X14" s="186"/>
      <c r="Y14" s="186"/>
      <c r="Z14" s="186"/>
      <c r="AA14" s="186"/>
      <c r="AB14" s="186"/>
      <c r="AC14" s="186"/>
      <c r="AD14" s="186"/>
      <c r="AE14" s="186"/>
      <c r="AF14" s="186"/>
      <c r="AG14" s="186"/>
      <c r="AH14" s="186"/>
      <c r="AI14" s="186"/>
    </row>
    <row r="15" spans="1:35" ht="18.75" customHeight="1">
      <c r="A15" s="3"/>
      <c r="B15" s="109"/>
      <c r="C15" s="109"/>
      <c r="D15" s="184"/>
      <c r="E15" s="184"/>
      <c r="F15" s="184"/>
      <c r="G15" s="184"/>
      <c r="H15" s="184"/>
      <c r="I15" s="184"/>
      <c r="J15" s="184"/>
      <c r="K15" s="184"/>
      <c r="L15" s="184"/>
      <c r="M15" s="3"/>
      <c r="N15" s="3"/>
      <c r="O15" s="166"/>
      <c r="P15" s="165"/>
      <c r="S15" s="186"/>
      <c r="T15" s="186"/>
      <c r="U15" s="186"/>
      <c r="V15" s="186"/>
      <c r="W15" s="186"/>
      <c r="X15" s="186"/>
      <c r="Y15" s="186"/>
      <c r="Z15" s="186"/>
      <c r="AA15" s="186"/>
      <c r="AB15" s="186"/>
      <c r="AC15" s="186"/>
      <c r="AD15" s="186"/>
      <c r="AE15" s="186"/>
      <c r="AF15" s="186"/>
      <c r="AG15" s="186"/>
      <c r="AH15" s="186"/>
      <c r="AI15" s="186"/>
    </row>
    <row r="16" spans="1:35" ht="18.75" customHeight="1">
      <c r="A16" s="3"/>
      <c r="B16" s="109"/>
      <c r="C16" s="109"/>
      <c r="D16" s="184"/>
      <c r="E16" s="184"/>
      <c r="F16" s="184"/>
      <c r="G16" s="184"/>
      <c r="H16" s="184"/>
      <c r="I16" s="184"/>
      <c r="J16" s="184"/>
      <c r="K16" s="184"/>
      <c r="L16" s="184"/>
      <c r="M16" s="3"/>
      <c r="N16" s="3"/>
      <c r="O16" s="166"/>
      <c r="P16" s="165"/>
      <c r="S16" s="186"/>
      <c r="T16" s="186"/>
      <c r="U16" s="186"/>
      <c r="V16" s="186"/>
      <c r="W16" s="186"/>
      <c r="X16" s="186"/>
      <c r="Y16" s="186"/>
      <c r="Z16" s="186"/>
      <c r="AA16" s="186"/>
      <c r="AB16" s="186"/>
      <c r="AC16" s="186"/>
      <c r="AD16" s="186"/>
      <c r="AE16" s="186"/>
      <c r="AF16" s="186"/>
      <c r="AG16" s="186"/>
      <c r="AH16" s="186"/>
      <c r="AI16" s="186"/>
    </row>
    <row r="17" spans="1:35" ht="17.25" customHeight="1">
      <c r="A17" s="3"/>
      <c r="B17" s="109"/>
      <c r="C17" s="109"/>
      <c r="D17" s="184"/>
      <c r="E17" s="184"/>
      <c r="F17" s="184"/>
      <c r="G17" s="184"/>
      <c r="H17" s="184"/>
      <c r="I17" s="184"/>
      <c r="J17" s="184"/>
      <c r="K17" s="184"/>
      <c r="L17" s="184"/>
      <c r="M17" s="3"/>
      <c r="N17" s="3"/>
      <c r="O17" s="166"/>
      <c r="P17" s="165"/>
      <c r="S17" s="186"/>
      <c r="T17" s="186"/>
      <c r="U17" s="186"/>
      <c r="V17" s="186"/>
      <c r="W17" s="186"/>
      <c r="X17" s="186"/>
      <c r="Y17" s="186"/>
      <c r="Z17" s="186"/>
      <c r="AA17" s="186"/>
      <c r="AB17" s="186"/>
      <c r="AC17" s="186"/>
      <c r="AD17" s="186"/>
      <c r="AE17" s="186"/>
      <c r="AF17" s="186"/>
      <c r="AG17" s="186"/>
      <c r="AH17" s="186"/>
      <c r="AI17" s="186"/>
    </row>
    <row r="18" spans="1:35" ht="6" customHeight="1">
      <c r="A18" s="3"/>
      <c r="B18" s="113"/>
      <c r="C18" s="109"/>
      <c r="D18" s="110"/>
      <c r="E18" s="741"/>
      <c r="F18" s="741"/>
      <c r="G18" s="741"/>
      <c r="H18" s="741"/>
      <c r="I18" s="741"/>
      <c r="J18" s="741"/>
      <c r="K18" s="741"/>
      <c r="L18" s="3"/>
      <c r="M18" s="3"/>
      <c r="N18" s="3"/>
      <c r="O18" s="3"/>
      <c r="P18" s="3"/>
      <c r="S18" s="186"/>
      <c r="T18" s="186"/>
      <c r="U18" s="186"/>
      <c r="V18" s="186"/>
      <c r="W18" s="186"/>
      <c r="X18" s="186"/>
      <c r="Y18" s="186"/>
      <c r="Z18" s="186"/>
      <c r="AA18" s="186"/>
      <c r="AB18" s="186"/>
      <c r="AC18" s="186"/>
      <c r="AD18" s="186"/>
      <c r="AE18" s="186"/>
      <c r="AF18" s="186"/>
      <c r="AG18" s="186"/>
      <c r="AH18" s="186"/>
      <c r="AI18" s="186"/>
    </row>
    <row r="19" spans="1:35" ht="24" customHeight="1">
      <c r="A19" s="3"/>
      <c r="B19" s="744" t="s">
        <v>124</v>
      </c>
      <c r="C19" s="744"/>
      <c r="D19" s="744"/>
      <c r="E19" s="119" t="s">
        <v>121</v>
      </c>
      <c r="F19" s="119" t="s">
        <v>125</v>
      </c>
      <c r="G19" s="748" t="s">
        <v>346</v>
      </c>
      <c r="H19" s="749"/>
      <c r="I19" s="742" t="s">
        <v>347</v>
      </c>
      <c r="J19" s="743"/>
      <c r="K19" s="267" t="s">
        <v>348</v>
      </c>
      <c r="L19" s="738" t="s">
        <v>128</v>
      </c>
      <c r="M19" s="739"/>
      <c r="N19" s="739"/>
      <c r="O19" s="739"/>
      <c r="P19" s="739"/>
      <c r="Q19" s="740"/>
      <c r="S19" s="61" t="s">
        <v>126</v>
      </c>
      <c r="T19" s="62">
        <v>0</v>
      </c>
      <c r="U19" s="63">
        <v>0.3</v>
      </c>
      <c r="V19" s="63">
        <v>0.6</v>
      </c>
      <c r="W19" s="63">
        <v>0.9</v>
      </c>
      <c r="X19" s="63">
        <v>1</v>
      </c>
      <c r="Y19" s="67"/>
      <c r="Z19" s="67"/>
      <c r="AA19" s="61" t="s">
        <v>126</v>
      </c>
      <c r="AB19" s="62">
        <v>0</v>
      </c>
      <c r="AC19" s="63">
        <v>0.2</v>
      </c>
      <c r="AD19" s="63">
        <v>0.4</v>
      </c>
      <c r="AE19" s="63">
        <v>0.6</v>
      </c>
      <c r="AF19" s="63">
        <v>0.8</v>
      </c>
      <c r="AG19" s="67"/>
      <c r="AH19" s="67"/>
      <c r="AI19" s="67"/>
    </row>
    <row r="20" spans="1:35" ht="75" customHeight="1">
      <c r="A20" s="3"/>
      <c r="B20" s="713" t="s">
        <v>38</v>
      </c>
      <c r="C20" s="713"/>
      <c r="D20" s="713"/>
      <c r="E20" s="380">
        <v>1125</v>
      </c>
      <c r="F20" s="380">
        <v>1003</v>
      </c>
      <c r="G20" s="726">
        <v>0.89200000000000002</v>
      </c>
      <c r="H20" s="727"/>
      <c r="I20" s="727"/>
      <c r="J20" s="727"/>
      <c r="K20" s="728"/>
      <c r="L20" s="737" t="s">
        <v>515</v>
      </c>
      <c r="M20" s="721"/>
      <c r="N20" s="721"/>
      <c r="O20" s="721"/>
      <c r="P20" s="721"/>
      <c r="Q20" s="722"/>
      <c r="S20" s="61" t="s">
        <v>127</v>
      </c>
      <c r="T20" s="64">
        <v>0.3</v>
      </c>
      <c r="U20" s="63">
        <v>0.6</v>
      </c>
      <c r="V20" s="63">
        <v>0.9</v>
      </c>
      <c r="W20" s="63">
        <v>1</v>
      </c>
      <c r="X20" s="63">
        <v>2</v>
      </c>
      <c r="Y20" s="67"/>
      <c r="Z20" s="67"/>
      <c r="AA20" s="61" t="s">
        <v>127</v>
      </c>
      <c r="AB20" s="64">
        <v>0.2</v>
      </c>
      <c r="AC20" s="63">
        <v>0.4</v>
      </c>
      <c r="AD20" s="63">
        <v>0.6</v>
      </c>
      <c r="AE20" s="63">
        <v>0.8</v>
      </c>
      <c r="AF20" s="63">
        <v>1</v>
      </c>
      <c r="AG20" s="67"/>
      <c r="AH20" s="67"/>
      <c r="AI20" s="67"/>
    </row>
    <row r="21" spans="1:35" ht="78" customHeight="1">
      <c r="A21" s="3"/>
      <c r="B21" s="713" t="s">
        <v>39</v>
      </c>
      <c r="C21" s="713"/>
      <c r="D21" s="713"/>
      <c r="E21" s="379">
        <v>285</v>
      </c>
      <c r="F21" s="379">
        <v>290</v>
      </c>
      <c r="G21" s="726">
        <f>+IF(ISERROR(F21/E21),0,F21/E21)</f>
        <v>1.0175438596491229</v>
      </c>
      <c r="H21" s="727"/>
      <c r="I21" s="727"/>
      <c r="J21" s="727"/>
      <c r="K21" s="728"/>
      <c r="L21" s="731" t="s">
        <v>0</v>
      </c>
      <c r="M21" s="721"/>
      <c r="N21" s="721"/>
      <c r="O21" s="721"/>
      <c r="P21" s="721"/>
      <c r="Q21" s="722"/>
      <c r="S21" s="65"/>
      <c r="T21" s="66" t="str">
        <f>"de "&amp;T19&amp;" a "&amp;T20</f>
        <v>de 0 a 0.3</v>
      </c>
      <c r="U21" s="66" t="str">
        <f>"de "&amp;U19&amp;" a "&amp;U20</f>
        <v>de 0.3 a 0.6</v>
      </c>
      <c r="V21" s="66" t="str">
        <f>"de "&amp;V19&amp;" a "&amp;V20</f>
        <v>de 0.6 a 0.9</v>
      </c>
      <c r="W21" s="66" t="str">
        <f>"de "&amp;W19&amp;" a "&amp;W20</f>
        <v>de 0.9 a 1</v>
      </c>
      <c r="X21" s="66" t="str">
        <f>"de "&amp;X19&amp;" a "&amp;X20</f>
        <v>de 1 a 2</v>
      </c>
      <c r="Y21" s="67"/>
      <c r="Z21" s="67" t="s">
        <v>296</v>
      </c>
      <c r="AA21" s="65" t="s">
        <v>295</v>
      </c>
      <c r="AB21" s="66" t="str">
        <f>"de "&amp;AB19&amp;" a "&amp;AB20</f>
        <v>de 0 a 0.2</v>
      </c>
      <c r="AC21" s="66" t="str">
        <f>"de "&amp;AC19&amp;" a "&amp;AC20</f>
        <v>de 0.2 a 0.4</v>
      </c>
      <c r="AD21" s="66" t="str">
        <f>"de "&amp;AD19&amp;" a "&amp;AD20</f>
        <v>de 0.4 a 0.6</v>
      </c>
      <c r="AE21" s="66" t="str">
        <f>"de "&amp;AE19&amp;" a "&amp;AE20</f>
        <v>de 0.6 a 0.8</v>
      </c>
      <c r="AF21" s="66" t="str">
        <f>"de "&amp;AF19&amp;" a "&amp;AF20</f>
        <v>de 0.8 a 1</v>
      </c>
      <c r="AG21" s="67"/>
      <c r="AH21" s="67"/>
      <c r="AI21" s="67"/>
    </row>
    <row r="22" spans="1:35" ht="72.75" customHeight="1">
      <c r="A22" s="3"/>
      <c r="B22" s="713" t="s">
        <v>40</v>
      </c>
      <c r="C22" s="713"/>
      <c r="D22" s="713"/>
      <c r="E22" s="380">
        <v>55</v>
      </c>
      <c r="F22" s="380">
        <v>69</v>
      </c>
      <c r="G22" s="726">
        <f>+IF(ISERROR(F22/E22),0,F22/E22)</f>
        <v>1.2545454545454546</v>
      </c>
      <c r="H22" s="727"/>
      <c r="I22" s="727"/>
      <c r="J22" s="727"/>
      <c r="K22" s="728"/>
      <c r="L22" s="731" t="s">
        <v>516</v>
      </c>
      <c r="M22" s="721"/>
      <c r="N22" s="721"/>
      <c r="O22" s="721"/>
      <c r="P22" s="721"/>
      <c r="Q22" s="722"/>
      <c r="S22" s="65"/>
      <c r="T22" s="63" t="e">
        <f t="shared" ref="T22:W29" si="0">IF($K20&gt;T$19,IF($K20&lt;=T$20,$K20,NA()),NA())</f>
        <v>#N/A</v>
      </c>
      <c r="U22" s="63" t="e">
        <f t="shared" si="0"/>
        <v>#N/A</v>
      </c>
      <c r="V22" s="63" t="e">
        <f t="shared" si="0"/>
        <v>#N/A</v>
      </c>
      <c r="W22" s="63" t="e">
        <f t="shared" si="0"/>
        <v>#N/A</v>
      </c>
      <c r="X22" s="63" t="e">
        <f>IF($K20&gt;X$19,IF($K20&lt;=X$20,1,NA()),NA())</f>
        <v>#N/A</v>
      </c>
      <c r="Y22" s="67"/>
      <c r="Z22" s="162" t="e">
        <f>+'Detalii despre Grant'!#REF!</f>
        <v>#REF!</v>
      </c>
      <c r="AA22" s="63" t="e">
        <f>+IF(Z22="A1",1,IF(Z22="A2",0.8,IF(Z22="B1",0.6,IF(Z22="B2",0.4,0.2))))</f>
        <v>#REF!</v>
      </c>
      <c r="AB22" s="63" t="e">
        <f>IF($AA22&gt;AB$19,IF($AA22&lt;=AB$20,$AA22,NA()),NA())</f>
        <v>#REF!</v>
      </c>
      <c r="AC22" s="63" t="e">
        <f t="shared" ref="AC22:AF24" si="1">IF($AA22&gt;AC$19,IF($AA22&lt;=AC$20,$AA22,NA()),NA())</f>
        <v>#REF!</v>
      </c>
      <c r="AD22" s="63" t="e">
        <f t="shared" si="1"/>
        <v>#REF!</v>
      </c>
      <c r="AE22" s="63" t="e">
        <f t="shared" si="1"/>
        <v>#REF!</v>
      </c>
      <c r="AF22" s="63" t="e">
        <f t="shared" si="1"/>
        <v>#REF!</v>
      </c>
      <c r="AG22" s="67"/>
      <c r="AH22" s="67"/>
      <c r="AI22" s="67"/>
    </row>
    <row r="23" spans="1:35" ht="42.75" customHeight="1">
      <c r="A23" s="3"/>
      <c r="B23" s="723" t="s">
        <v>41</v>
      </c>
      <c r="C23" s="724"/>
      <c r="D23" s="725"/>
      <c r="E23" s="470">
        <v>0.1</v>
      </c>
      <c r="F23" s="470">
        <v>0.05</v>
      </c>
      <c r="G23" s="714" t="s">
        <v>416</v>
      </c>
      <c r="H23" s="715"/>
      <c r="I23" s="715"/>
      <c r="J23" s="715"/>
      <c r="K23" s="716"/>
      <c r="L23" s="731" t="s">
        <v>517</v>
      </c>
      <c r="M23" s="721"/>
      <c r="N23" s="721"/>
      <c r="O23" s="721"/>
      <c r="P23" s="721"/>
      <c r="Q23" s="722"/>
      <c r="S23" s="65"/>
      <c r="T23" s="63" t="e">
        <f t="shared" si="0"/>
        <v>#N/A</v>
      </c>
      <c r="U23" s="63" t="e">
        <f t="shared" si="0"/>
        <v>#N/A</v>
      </c>
      <c r="V23" s="63" t="e">
        <f t="shared" si="0"/>
        <v>#N/A</v>
      </c>
      <c r="W23" s="63" t="e">
        <f t="shared" si="0"/>
        <v>#N/A</v>
      </c>
      <c r="X23" s="63" t="e">
        <f>IF($K21&gt;X$19,IF($K21&lt;=X$20,1,1),NA())</f>
        <v>#N/A</v>
      </c>
      <c r="Y23" s="67"/>
      <c r="Z23" s="162" t="e">
        <f>+'Detalii despre Grant'!#REF!</f>
        <v>#REF!</v>
      </c>
      <c r="AA23" s="63" t="e">
        <f>+IF(Z23="A1",1,IF(Z23="A2",0.8,IF(Z23="B1",0.6,IF(Z23="B2",0.4,0.2))))</f>
        <v>#REF!</v>
      </c>
      <c r="AB23" s="63" t="e">
        <f>IF($AA23&gt;AB$19,IF($AA23&lt;=AB$20,$AA23,NA()),NA())</f>
        <v>#REF!</v>
      </c>
      <c r="AC23" s="63" t="e">
        <f t="shared" si="1"/>
        <v>#REF!</v>
      </c>
      <c r="AD23" s="63" t="e">
        <f t="shared" si="1"/>
        <v>#REF!</v>
      </c>
      <c r="AE23" s="63" t="e">
        <f t="shared" si="1"/>
        <v>#REF!</v>
      </c>
      <c r="AF23" s="63" t="e">
        <f t="shared" si="1"/>
        <v>#REF!</v>
      </c>
      <c r="AG23" s="67"/>
      <c r="AH23" s="67"/>
      <c r="AI23" s="67"/>
    </row>
    <row r="24" spans="1:35" ht="108" customHeight="1">
      <c r="A24" s="3"/>
      <c r="B24" s="713" t="s">
        <v>42</v>
      </c>
      <c r="C24" s="713"/>
      <c r="D24" s="713"/>
      <c r="E24" s="380">
        <v>337</v>
      </c>
      <c r="F24" s="380">
        <v>351</v>
      </c>
      <c r="G24" s="726">
        <f>+IF(ISERROR(F24/E24),0,F24/E24)</f>
        <v>1.0415430267062316</v>
      </c>
      <c r="H24" s="727"/>
      <c r="I24" s="727"/>
      <c r="J24" s="727"/>
      <c r="K24" s="728"/>
      <c r="L24" s="731" t="s">
        <v>518</v>
      </c>
      <c r="M24" s="721"/>
      <c r="N24" s="721"/>
      <c r="O24" s="721"/>
      <c r="P24" s="721"/>
      <c r="Q24" s="722"/>
      <c r="S24" s="65"/>
      <c r="T24" s="63" t="e">
        <f t="shared" si="0"/>
        <v>#N/A</v>
      </c>
      <c r="U24" s="63" t="e">
        <f t="shared" si="0"/>
        <v>#N/A</v>
      </c>
      <c r="V24" s="63" t="e">
        <f t="shared" si="0"/>
        <v>#N/A</v>
      </c>
      <c r="W24" s="63" t="e">
        <f t="shared" si="0"/>
        <v>#N/A</v>
      </c>
      <c r="X24" s="63" t="e">
        <f t="shared" ref="X24:X29" si="2">IF($K22&gt;X$19,IF($K22&lt;=X$20,1,NA()),NA())</f>
        <v>#N/A</v>
      </c>
      <c r="Y24" s="67"/>
      <c r="Z24" s="162" t="e">
        <f>+'Detalii despre Grant'!#REF!</f>
        <v>#REF!</v>
      </c>
      <c r="AA24" s="63" t="e">
        <f>+IF(Z24="A1",1,IF(Z24="A2",0.8,IF(Z24="B1",0.6,IF(Z24="B2",0.4,0.2))))</f>
        <v>#REF!</v>
      </c>
      <c r="AB24" s="63" t="e">
        <f>IF($AA24&gt;AB$19,IF($AA24&lt;=AB$20,$AA24,NA()),NA())</f>
        <v>#REF!</v>
      </c>
      <c r="AC24" s="63" t="e">
        <f t="shared" si="1"/>
        <v>#REF!</v>
      </c>
      <c r="AD24" s="63" t="e">
        <f t="shared" si="1"/>
        <v>#REF!</v>
      </c>
      <c r="AE24" s="63" t="e">
        <f t="shared" si="1"/>
        <v>#REF!</v>
      </c>
      <c r="AF24" s="63" t="e">
        <f t="shared" si="1"/>
        <v>#REF!</v>
      </c>
      <c r="AG24" s="67"/>
      <c r="AH24" s="67"/>
      <c r="AI24" s="67"/>
    </row>
    <row r="25" spans="1:35" ht="48" customHeight="1">
      <c r="A25" s="3"/>
      <c r="B25" s="712" t="s">
        <v>43</v>
      </c>
      <c r="C25" s="713"/>
      <c r="D25" s="713"/>
      <c r="E25" s="380">
        <f>'Introducerea datelor'!I127</f>
        <v>200</v>
      </c>
      <c r="F25" s="380">
        <v>202</v>
      </c>
      <c r="G25" s="726">
        <f>+IF(ISERROR(F25/E25),0,F25/E25)</f>
        <v>1.01</v>
      </c>
      <c r="H25" s="727"/>
      <c r="I25" s="727"/>
      <c r="J25" s="727"/>
      <c r="K25" s="728"/>
      <c r="L25" s="731" t="s">
        <v>1</v>
      </c>
      <c r="M25" s="721"/>
      <c r="N25" s="721"/>
      <c r="O25" s="721"/>
      <c r="P25" s="721"/>
      <c r="Q25" s="722"/>
      <c r="S25" s="65"/>
      <c r="T25" s="63" t="e">
        <f>IF($K24&gt;T$19,IF($K24&lt;=T$20,$K24,NA()),NA())</f>
        <v>#N/A</v>
      </c>
      <c r="U25" s="63" t="e">
        <f>IF($K24&gt;U$19,IF($K24&lt;=U$20,$K24,NA()),NA())</f>
        <v>#N/A</v>
      </c>
      <c r="V25" s="63" t="e">
        <f>IF($K24&gt;V$19,IF($K24&lt;=V$20,$K24,NA()),NA())</f>
        <v>#N/A</v>
      </c>
      <c r="W25" s="63" t="e">
        <f>IF($K24&gt;W$19,IF($K24&lt;=W$20,$K24,NA()),NA())</f>
        <v>#N/A</v>
      </c>
      <c r="X25" s="63" t="e">
        <f>IF($K24&gt;X$19,IF($K24&lt;=X$20,1,NA()),NA())</f>
        <v>#N/A</v>
      </c>
      <c r="Y25" s="67"/>
      <c r="Z25" s="67"/>
      <c r="AA25" s="67"/>
      <c r="AB25" s="67"/>
      <c r="AC25" s="67"/>
      <c r="AD25" s="67"/>
      <c r="AE25" s="67"/>
      <c r="AF25" s="67"/>
      <c r="AG25" s="67"/>
      <c r="AH25" s="67"/>
      <c r="AI25" s="67"/>
    </row>
    <row r="26" spans="1:35" ht="372.75" customHeight="1">
      <c r="A26" s="3"/>
      <c r="B26" s="713" t="s">
        <v>44</v>
      </c>
      <c r="C26" s="713"/>
      <c r="D26" s="713"/>
      <c r="E26" s="380">
        <v>150</v>
      </c>
      <c r="F26" s="380">
        <v>176</v>
      </c>
      <c r="G26" s="726">
        <f>+IF(ISERROR(F26/E26),0,F26/E26)</f>
        <v>1.1733333333333333</v>
      </c>
      <c r="H26" s="727"/>
      <c r="I26" s="727"/>
      <c r="J26" s="727"/>
      <c r="K26" s="728"/>
      <c r="L26" s="720" t="s">
        <v>2</v>
      </c>
      <c r="M26" s="721"/>
      <c r="N26" s="721"/>
      <c r="O26" s="721"/>
      <c r="P26" s="721"/>
      <c r="Q26" s="722"/>
      <c r="S26" s="65"/>
      <c r="T26" s="63" t="e">
        <f>IF(#REF!&gt;T$19,IF(#REF!&lt;=T$20,#REF!,NA()),NA())</f>
        <v>#REF!</v>
      </c>
      <c r="U26" s="63" t="e">
        <f>IF(#REF!&gt;U$19,IF(#REF!&lt;=U$20,#REF!,NA()),NA())</f>
        <v>#REF!</v>
      </c>
      <c r="V26" s="63" t="e">
        <f>IF(#REF!&gt;V$19,IF(#REF!&lt;=V$20,#REF!,NA()),NA())</f>
        <v>#REF!</v>
      </c>
      <c r="W26" s="63" t="e">
        <f>IF(#REF!&gt;W$19,IF(#REF!&lt;=W$20,#REF!,NA()),NA())</f>
        <v>#REF!</v>
      </c>
      <c r="X26" s="63" t="e">
        <f>IF(#REF!&gt;X$19,IF(#REF!&lt;=X$20,1,NA()),NA())</f>
        <v>#REF!</v>
      </c>
      <c r="Y26" s="67"/>
      <c r="Z26" s="67"/>
      <c r="AA26" s="67"/>
      <c r="AB26" s="67"/>
      <c r="AC26" s="67"/>
      <c r="AD26" s="67"/>
      <c r="AE26" s="67"/>
      <c r="AF26" s="67"/>
      <c r="AG26" s="67"/>
      <c r="AH26" s="67"/>
      <c r="AI26" s="67"/>
    </row>
    <row r="27" spans="1:35" ht="217.5" customHeight="1">
      <c r="A27" s="3"/>
      <c r="B27" s="730" t="str">
        <f>+'[1]Introducerea datelor'!B131</f>
        <v>Number of TB service staff trained in DR-TB management (Numarul de personal din serviciu TB  instruiti in managementul TB-MDR)</v>
      </c>
      <c r="C27" s="713"/>
      <c r="D27" s="713"/>
      <c r="E27" s="380">
        <f>'Introducerea datelor'!I131</f>
        <v>25</v>
      </c>
      <c r="F27" s="380">
        <v>52</v>
      </c>
      <c r="G27" s="726">
        <f>+IF(ISERROR(F27/E27),0,F27/E27)</f>
        <v>2.08</v>
      </c>
      <c r="H27" s="727"/>
      <c r="I27" s="727"/>
      <c r="J27" s="727"/>
      <c r="K27" s="728"/>
      <c r="L27" s="731" t="s">
        <v>519</v>
      </c>
      <c r="M27" s="721"/>
      <c r="N27" s="721"/>
      <c r="O27" s="721"/>
      <c r="P27" s="721"/>
      <c r="Q27" s="722"/>
      <c r="S27" s="65"/>
      <c r="T27" s="63" t="e">
        <f t="shared" si="0"/>
        <v>#N/A</v>
      </c>
      <c r="U27" s="63" t="e">
        <f t="shared" si="0"/>
        <v>#N/A</v>
      </c>
      <c r="V27" s="63" t="e">
        <f t="shared" si="0"/>
        <v>#N/A</v>
      </c>
      <c r="W27" s="63" t="e">
        <f t="shared" si="0"/>
        <v>#N/A</v>
      </c>
      <c r="X27" s="63" t="e">
        <f t="shared" si="2"/>
        <v>#N/A</v>
      </c>
      <c r="Y27" s="67"/>
      <c r="Z27" s="67"/>
      <c r="AA27" s="67"/>
      <c r="AB27" s="67"/>
      <c r="AC27" s="67"/>
      <c r="AD27" s="67"/>
      <c r="AE27" s="67"/>
      <c r="AF27" s="67"/>
      <c r="AG27" s="67"/>
      <c r="AH27" s="67"/>
      <c r="AI27" s="67"/>
    </row>
    <row r="28" spans="1:35" ht="50.25" customHeight="1">
      <c r="A28" s="3"/>
      <c r="B28" s="729" t="str">
        <f>+'[1]Introducerea datelor'!B133</f>
        <v xml:space="preserve">Percentage of released prison inmates on TB treatment supported through the TB treatment follow-up program (Procentul de deţinuţi înrolați  în tratamentul TB și susţinuți prin programul tratamentului TB de follow-up)  </v>
      </c>
      <c r="C28" s="724"/>
      <c r="D28" s="725"/>
      <c r="E28" s="380">
        <f>'Introducerea datelor'!I133</f>
        <v>0.95</v>
      </c>
      <c r="F28" s="380">
        <f>'Introducerea datelor'!I134</f>
        <v>1</v>
      </c>
      <c r="G28" s="726">
        <f>+IF(ISERROR(F28/E28),0,F28/E28)</f>
        <v>1.0526315789473684</v>
      </c>
      <c r="H28" s="727"/>
      <c r="I28" s="727"/>
      <c r="J28" s="727"/>
      <c r="K28" s="728"/>
      <c r="L28" s="717" t="s">
        <v>520</v>
      </c>
      <c r="M28" s="718"/>
      <c r="N28" s="718"/>
      <c r="O28" s="718"/>
      <c r="P28" s="718"/>
      <c r="Q28" s="719"/>
      <c r="S28" s="65"/>
      <c r="T28" s="63" t="e">
        <f t="shared" si="0"/>
        <v>#N/A</v>
      </c>
      <c r="U28" s="63" t="e">
        <f t="shared" si="0"/>
        <v>#N/A</v>
      </c>
      <c r="V28" s="63" t="e">
        <f t="shared" si="0"/>
        <v>#N/A</v>
      </c>
      <c r="W28" s="63" t="e">
        <f t="shared" si="0"/>
        <v>#N/A</v>
      </c>
      <c r="X28" s="63" t="e">
        <f t="shared" si="2"/>
        <v>#N/A</v>
      </c>
      <c r="Y28" s="67"/>
      <c r="Z28" s="67"/>
      <c r="AA28" s="67"/>
      <c r="AB28" s="67"/>
      <c r="AC28" s="67"/>
      <c r="AD28" s="67"/>
      <c r="AE28" s="67"/>
      <c r="AF28" s="67"/>
      <c r="AG28" s="67"/>
      <c r="AH28" s="67"/>
      <c r="AI28" s="67"/>
    </row>
    <row r="29" spans="1:35" ht="178.5" customHeight="1">
      <c r="A29" s="3"/>
      <c r="B29" s="723" t="s">
        <v>45</v>
      </c>
      <c r="C29" s="724"/>
      <c r="D29" s="725"/>
      <c r="E29" s="380">
        <v>75</v>
      </c>
      <c r="F29" s="380">
        <v>104</v>
      </c>
      <c r="G29" s="726">
        <v>1.39</v>
      </c>
      <c r="H29" s="727"/>
      <c r="I29" s="727"/>
      <c r="J29" s="727"/>
      <c r="K29" s="728"/>
      <c r="L29" s="717" t="s">
        <v>511</v>
      </c>
      <c r="M29" s="718"/>
      <c r="N29" s="718"/>
      <c r="O29" s="718"/>
      <c r="P29" s="718"/>
      <c r="Q29" s="719"/>
      <c r="S29" s="65"/>
      <c r="T29" s="63" t="e">
        <f t="shared" si="0"/>
        <v>#N/A</v>
      </c>
      <c r="U29" s="63" t="e">
        <f t="shared" si="0"/>
        <v>#N/A</v>
      </c>
      <c r="V29" s="63" t="e">
        <f t="shared" si="0"/>
        <v>#N/A</v>
      </c>
      <c r="W29" s="63" t="e">
        <f t="shared" si="0"/>
        <v>#N/A</v>
      </c>
      <c r="X29" s="63" t="e">
        <f t="shared" si="2"/>
        <v>#N/A</v>
      </c>
      <c r="Y29" s="67"/>
      <c r="Z29" s="67"/>
      <c r="AA29" s="67"/>
      <c r="AB29" s="67"/>
      <c r="AC29" s="67"/>
      <c r="AD29" s="67"/>
      <c r="AE29" s="67"/>
      <c r="AF29" s="67"/>
      <c r="AG29" s="67"/>
      <c r="AH29" s="67"/>
      <c r="AI29" s="67"/>
    </row>
  </sheetData>
  <mergeCells count="49">
    <mergeCell ref="B2:Q2"/>
    <mergeCell ref="O3:P3"/>
    <mergeCell ref="D5:N5"/>
    <mergeCell ref="L8:Q8"/>
    <mergeCell ref="F6:K6"/>
    <mergeCell ref="E3:K3"/>
    <mergeCell ref="C4:D4"/>
    <mergeCell ref="C3:D3"/>
    <mergeCell ref="E4:L4"/>
    <mergeCell ref="B8:E8"/>
    <mergeCell ref="F8:K8"/>
    <mergeCell ref="B19:D19"/>
    <mergeCell ref="B23:D23"/>
    <mergeCell ref="B24:D24"/>
    <mergeCell ref="C9:E9"/>
    <mergeCell ref="G19:H19"/>
    <mergeCell ref="B20:D20"/>
    <mergeCell ref="B22:D22"/>
    <mergeCell ref="B21:D21"/>
    <mergeCell ref="M9:Q9"/>
    <mergeCell ref="G9:K9"/>
    <mergeCell ref="L20:Q20"/>
    <mergeCell ref="G25:K25"/>
    <mergeCell ref="G24:K24"/>
    <mergeCell ref="L24:Q24"/>
    <mergeCell ref="L19:Q19"/>
    <mergeCell ref="L23:Q23"/>
    <mergeCell ref="L21:Q21"/>
    <mergeCell ref="G20:K20"/>
    <mergeCell ref="L25:Q25"/>
    <mergeCell ref="L22:Q22"/>
    <mergeCell ref="G21:K21"/>
    <mergeCell ref="G22:K22"/>
    <mergeCell ref="E18:K18"/>
    <mergeCell ref="I19:J19"/>
    <mergeCell ref="B25:D25"/>
    <mergeCell ref="G23:K23"/>
    <mergeCell ref="L29:Q29"/>
    <mergeCell ref="L26:Q26"/>
    <mergeCell ref="B29:D29"/>
    <mergeCell ref="G29:K29"/>
    <mergeCell ref="B28:D28"/>
    <mergeCell ref="G26:K26"/>
    <mergeCell ref="G27:K27"/>
    <mergeCell ref="G28:K28"/>
    <mergeCell ref="B26:D26"/>
    <mergeCell ref="B27:D27"/>
    <mergeCell ref="L27:Q27"/>
    <mergeCell ref="L28:Q28"/>
  </mergeCells>
  <phoneticPr fontId="30" type="noConversion"/>
  <conditionalFormatting sqref="C4:D4">
    <cfRule type="cellIs" dxfId="14" priority="53" stopIfTrue="1" operator="equal">
      <formula>"C"</formula>
    </cfRule>
    <cfRule type="cellIs" dxfId="13" priority="54" stopIfTrue="1" operator="equal">
      <formula>"B2"</formula>
    </cfRule>
    <cfRule type="cellIs" dxfId="12" priority="55" stopIfTrue="1" operator="equal">
      <formula>"B1"</formula>
    </cfRule>
  </conditionalFormatting>
  <conditionalFormatting sqref="G20:G28">
    <cfRule type="cellIs" dxfId="11" priority="59" stopIfTrue="1" operator="between">
      <formula>0</formula>
      <formula>0.599</formula>
    </cfRule>
    <cfRule type="cellIs" dxfId="10" priority="60" stopIfTrue="1" operator="between">
      <formula>0.6</formula>
      <formula>0.899</formula>
    </cfRule>
    <cfRule type="cellIs" dxfId="9" priority="61" stopIfTrue="1" operator="greaterThanOrEqual">
      <formula>0.9</formula>
    </cfRule>
  </conditionalFormatting>
  <conditionalFormatting sqref="G29">
    <cfRule type="cellIs" dxfId="8" priority="1" stopIfTrue="1" operator="between">
      <formula>0</formula>
      <formula>0.599</formula>
    </cfRule>
    <cfRule type="cellIs" dxfId="7" priority="2" stopIfTrue="1" operator="between">
      <formula>0.6</formula>
      <formula>0.899</formula>
    </cfRule>
    <cfRule type="cellIs" dxfId="6" priority="3"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alignWithMargins="0">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1"/>
  <sheetViews>
    <sheetView showGridLines="0" topLeftCell="A36" zoomScale="90" zoomScaleNormal="90" workbookViewId="0">
      <selection activeCell="F81" sqref="F81"/>
    </sheetView>
  </sheetViews>
  <sheetFormatPr defaultRowHeight="11.25"/>
  <cols>
    <col min="1" max="1" width="1.140625" style="30" customWidth="1"/>
    <col min="2" max="2" width="19.28515625" style="30" customWidth="1"/>
    <col min="3" max="3" width="1.140625" style="30" customWidth="1"/>
    <col min="4" max="4" width="17.140625" style="30" customWidth="1"/>
    <col min="5" max="5" width="17.5703125" style="30" customWidth="1"/>
    <col min="6" max="6" width="9.7109375" style="30" customWidth="1"/>
    <col min="7" max="7" width="13" style="30" customWidth="1"/>
    <col min="8" max="8" width="4.28515625" style="30" customWidth="1"/>
    <col min="9" max="9" width="15.85546875" style="30" customWidth="1"/>
    <col min="10" max="10" width="3.5703125" style="30" customWidth="1"/>
    <col min="11" max="11" width="7.5703125" style="31" customWidth="1"/>
    <col min="12" max="12" width="14.28515625" style="30" customWidth="1"/>
    <col min="13" max="13" width="12" style="30" customWidth="1"/>
    <col min="14" max="14" width="5.42578125" style="30" customWidth="1"/>
    <col min="15" max="15" width="2.5703125" style="30" customWidth="1"/>
    <col min="16" max="16384" width="9.140625" style="30"/>
  </cols>
  <sheetData>
    <row r="1" spans="1:15" ht="38.25" customHeight="1">
      <c r="A1" s="120"/>
      <c r="B1" s="120"/>
      <c r="C1" s="120"/>
      <c r="D1" s="120"/>
      <c r="E1" s="120"/>
      <c r="F1" s="120"/>
      <c r="G1" s="120"/>
      <c r="H1" s="120"/>
      <c r="I1" s="120"/>
      <c r="J1" s="120"/>
      <c r="K1" s="121"/>
      <c r="L1" s="120"/>
      <c r="M1" s="120"/>
      <c r="N1" s="120"/>
    </row>
    <row r="2" spans="1:15" customFormat="1" ht="27.75" customHeight="1">
      <c r="A2" s="3"/>
      <c r="B2" s="750" t="str">
        <f>+"Dashboard:  "&amp;"  "&amp;IF(+'Introducerea datelor'!C4="Please Select","",'Introducerea datelor'!C4&amp;" - ")&amp;IF('Introducerea datelor'!G6="Please Select","",'Introducerea datelor'!G6)</f>
        <v>Dashboard:    Moldova - TB</v>
      </c>
      <c r="C2" s="750"/>
      <c r="D2" s="750"/>
      <c r="E2" s="750"/>
      <c r="F2" s="750"/>
      <c r="G2" s="750"/>
      <c r="H2" s="750"/>
      <c r="I2" s="750"/>
      <c r="J2" s="750"/>
      <c r="K2" s="750"/>
      <c r="L2" s="750"/>
      <c r="M2" s="750"/>
      <c r="N2" s="750"/>
      <c r="O2" s="69"/>
    </row>
    <row r="3" spans="1:15" customFormat="1" ht="18.75">
      <c r="A3" s="3"/>
      <c r="B3" s="109" t="str">
        <f>+IF('Introducerea datelor'!G8="Please Select","",'Introducerea datelor'!G8)</f>
        <v>Round 9</v>
      </c>
      <c r="C3" s="673" t="str">
        <f>+IF('Introducerea datelor'!I8="Please Select","",'Introducerea datelor'!I8)</f>
        <v>Phase 2</v>
      </c>
      <c r="D3" s="673"/>
      <c r="E3" s="754"/>
      <c r="F3" s="754"/>
      <c r="G3" s="754"/>
      <c r="H3" s="754"/>
      <c r="I3" s="754"/>
      <c r="J3" s="754"/>
      <c r="K3" s="754"/>
      <c r="L3" s="109" t="str">
        <f>+'Introducerea datelor'!B16</f>
        <v>Report Period(Perioada de Raportare):</v>
      </c>
      <c r="M3" s="164" t="str">
        <f>+'Introducerea datelor'!C16</f>
        <v>P12</v>
      </c>
      <c r="N3" s="164"/>
      <c r="O3" s="30"/>
    </row>
    <row r="4" spans="1:15" customFormat="1" ht="15">
      <c r="A4" s="3"/>
      <c r="B4" s="109" t="str">
        <f>+'Introducerea datelor'!B12</f>
        <v>Latest Rating (Ultimul Rating):</v>
      </c>
      <c r="C4" s="755" t="str">
        <f>+IF('Introducerea datelor'!C12="Please Select","",'Introducerea datelor'!C12)</f>
        <v>A2</v>
      </c>
      <c r="D4" s="755"/>
      <c r="E4" s="672" t="str">
        <f>+'Introducerea datelor'!C8</f>
        <v>PAS Center</v>
      </c>
      <c r="F4" s="672"/>
      <c r="G4" s="672"/>
      <c r="H4" s="672"/>
      <c r="I4" s="672"/>
      <c r="J4" s="672"/>
      <c r="K4" s="672"/>
      <c r="L4" s="109" t="str">
        <f>+'Introducerea datelor'!D16</f>
        <v>From(De la):</v>
      </c>
      <c r="M4" s="165">
        <f>+IF(ISBLANK('Introducerea datelor'!E16),"",'Introducerea datelor'!E16)</f>
        <v>41456</v>
      </c>
      <c r="N4" s="165"/>
      <c r="O4" s="30"/>
    </row>
    <row r="5" spans="1:15" customFormat="1" ht="18.75" customHeight="1">
      <c r="A5" s="3"/>
      <c r="B5" s="109"/>
      <c r="C5" s="109"/>
      <c r="D5" s="110"/>
      <c r="E5" s="672" t="str">
        <f>+'Introducerea datelor'!G4</f>
        <v>Empowerment of people with TB and Communities in Moldova</v>
      </c>
      <c r="F5" s="672"/>
      <c r="G5" s="672"/>
      <c r="H5" s="672"/>
      <c r="I5" s="672"/>
      <c r="J5" s="672"/>
      <c r="K5" s="672"/>
      <c r="L5" s="109" t="str">
        <f>+'Introducerea datelor'!F16</f>
        <v>To(Pînă la):</v>
      </c>
      <c r="M5" s="165">
        <f>+IF(ISBLANK('Introducerea datelor'!G16),"",'Introducerea datelor'!G16)</f>
        <v>41639</v>
      </c>
      <c r="N5" s="165"/>
    </row>
    <row r="6" spans="1:15" customFormat="1" ht="22.5" customHeight="1">
      <c r="A6" s="3"/>
      <c r="B6" s="114"/>
      <c r="C6" s="115"/>
      <c r="D6" s="116"/>
      <c r="E6" s="807" t="s">
        <v>333</v>
      </c>
      <c r="F6" s="807"/>
      <c r="G6" s="807"/>
      <c r="H6" s="807"/>
      <c r="I6" s="807"/>
      <c r="J6" s="807"/>
      <c r="K6" s="807"/>
      <c r="L6" s="2"/>
      <c r="M6" s="2"/>
      <c r="N6" s="2"/>
    </row>
    <row r="7" spans="1:15" s="32" customFormat="1" ht="4.5" customHeight="1">
      <c r="A7" s="122"/>
      <c r="B7" s="123"/>
      <c r="C7" s="123"/>
      <c r="D7" s="123"/>
      <c r="E7" s="123"/>
      <c r="F7" s="123"/>
      <c r="G7" s="123"/>
      <c r="H7" s="123"/>
      <c r="I7" s="123"/>
      <c r="J7" s="123"/>
      <c r="K7" s="123"/>
      <c r="L7" s="124"/>
      <c r="M7" s="124"/>
      <c r="N7" s="125"/>
    </row>
    <row r="8" spans="1:15" s="32" customFormat="1" ht="21" customHeight="1" thickBot="1">
      <c r="A8" s="122"/>
      <c r="B8" s="784" t="s">
        <v>134</v>
      </c>
      <c r="C8" s="784"/>
      <c r="D8" s="784"/>
      <c r="E8" s="784"/>
      <c r="F8" s="784"/>
      <c r="G8" s="784"/>
      <c r="H8" s="784"/>
      <c r="I8" s="784"/>
      <c r="J8" s="784"/>
      <c r="K8" s="784"/>
      <c r="L8" s="784"/>
      <c r="M8" s="784"/>
      <c r="N8" s="784"/>
    </row>
    <row r="9" spans="1:15" s="32" customFormat="1" ht="3.75" customHeight="1" thickBot="1">
      <c r="A9" s="122"/>
      <c r="B9" s="123"/>
      <c r="C9" s="123"/>
      <c r="D9" s="123"/>
      <c r="E9" s="123"/>
      <c r="F9" s="123"/>
      <c r="G9" s="123"/>
      <c r="H9" s="123"/>
      <c r="I9" s="123"/>
      <c r="J9" s="123"/>
      <c r="K9" s="123"/>
      <c r="L9" s="124"/>
      <c r="M9" s="124"/>
      <c r="N9" s="125"/>
    </row>
    <row r="10" spans="1:15" s="33" customFormat="1" ht="25.5" customHeight="1" thickBot="1">
      <c r="A10" s="126"/>
      <c r="B10" s="769" t="s">
        <v>129</v>
      </c>
      <c r="C10" s="808"/>
      <c r="D10" s="804" t="s">
        <v>133</v>
      </c>
      <c r="E10" s="805"/>
      <c r="F10" s="805"/>
      <c r="G10" s="806"/>
      <c r="H10" s="129"/>
      <c r="I10" s="804" t="s">
        <v>333</v>
      </c>
      <c r="J10" s="805"/>
      <c r="K10" s="805"/>
      <c r="L10" s="805"/>
      <c r="M10" s="805"/>
      <c r="N10" s="806"/>
    </row>
    <row r="11" spans="1:15" s="33" customFormat="1" ht="28.5" customHeight="1">
      <c r="A11" s="126"/>
      <c r="B11" s="347" t="s">
        <v>137</v>
      </c>
      <c r="C11" s="146"/>
      <c r="D11" s="767" t="str">
        <f>IF(ISBLANK(Financiar!C9),"",(Financiar!C9))</f>
        <v xml:space="preserve">Cumulative disbursements is more than cumulative budget (second semester 2013), due to the fact that disbursement includes the budget for 2014 and  value for the first quarter of 2015 ( 01.01.2015-31.03.2015) as  buffer stock .To December 31,2013 the total disbursement value by the GF to the PR was 6.777.482,00 Euro versus tot he planned sum of  5.281.390,00. The disbursement rate is 128%.  
Suma debursarilor este mai mare decit suma bugetata, deoarece suma bugetata reflectata include perioada 01 iulie - 31 Decembrie 2013, iar in debursari este inclus si bugetul pentru  anul  2014 și suma pentru trimestrul I 2015, in calitate de  buffer.   Astfel la 31 Decembrie 2013, suma total debursate de FG catre RP a fost de  6.777.482,00 Euro versus  5.281.390,00 Euro. Rata debursarii cumulative este de 128%. </v>
      </c>
      <c r="E11" s="767"/>
      <c r="F11" s="767"/>
      <c r="G11" s="788"/>
      <c r="H11" s="152"/>
      <c r="I11" s="798"/>
      <c r="J11" s="799"/>
      <c r="K11" s="799"/>
      <c r="L11" s="799"/>
      <c r="M11" s="799"/>
      <c r="N11" s="800"/>
    </row>
    <row r="12" spans="1:15" s="33" customFormat="1" ht="27.75" customHeight="1">
      <c r="A12" s="126"/>
      <c r="B12" s="348" t="s">
        <v>138</v>
      </c>
      <c r="C12" s="147"/>
      <c r="D12" s="767" t="str">
        <f>IF(ISBLANK(Financiar!C23),"",(Financiar!C23))</f>
        <v xml:space="preserve">Almost all payments were done according to the planned budget and in line with the project activities. For the objective 1 " Strenthen community involvement and foster parnerships for effective  TB control", the  cumulative expenditure is higher due to  approval of additional budget in value of 66000,0 Euro, as per GF approval, to increase the number of grants for 2013, based on the reallocated savings from 2012.  The  difference of value for the Project management is due to  the interest income on bank account used for the office loan (as per TGF approval). As for the remaining objectives, due to commitments  the cumulative expenditures is less then cumulative budget.                                                                                                                                                                                                                                                                         
Toate cheltuielile au fost efectuate conform bugetului și, cu scopul de a atinge obiectivele proiectului. Pentru obiectivul 1 "" Strenthen community involvement and foster parnerships for effective  TB control " cheltuielile cumulative sunt mai mari datorită aprobării realocării  sumei de 66000,0 Euro pentru linia de grant  din 2013, conform aprobării FG, fiind considerate economiile anului 2012.  Diferența de valori pentru Managementul de Proiect este condiționată de  venitul din dobindă, cumulată  în cont,pentru acoperirea imprumutului, conform aprobării FG. La celelalte obiective, datorita sumelor angajate, cheltuielele cumulative sunt mai mici decit bugetul planificat. 
</v>
      </c>
      <c r="E12" s="767"/>
      <c r="F12" s="767"/>
      <c r="G12" s="788"/>
      <c r="H12" s="152"/>
      <c r="I12" s="795"/>
      <c r="J12" s="796"/>
      <c r="K12" s="796"/>
      <c r="L12" s="796"/>
      <c r="M12" s="796"/>
      <c r="N12" s="797"/>
    </row>
    <row r="13" spans="1:15" s="33" customFormat="1" ht="26.25" customHeight="1">
      <c r="A13" s="126"/>
      <c r="B13" s="348" t="s">
        <v>139</v>
      </c>
      <c r="C13" s="147"/>
      <c r="D13" s="767" t="str">
        <f>IF(ISBLANK(Financiar!I9),"",(Financiar!I9))</f>
        <v>The variance between the disbursement and expenditures of the PR for the current period is due to:
1. Disbursement includes the budget for 2014;
2. Commitments from the semester 2, 2013 and Period 1 of the grant - EURO 143 701,00
The expenditures of the SRs are closed to the disbursement value. The difference is explaiend by the commitments of the semester 2, 2013.
Variatia dintre suma disbursata si suma cheltuita este formata din motiv ca:
1.  In debursari este inclus si bugetul pentru 2014;
2. Sumele angajate din perioada 1 al grantului  si semestrul 2, 2013- Euro 143 701,00.
Diferența dintre sumele debursate de către RP și cheltuielile  subrecipienților sunt mici. Diferenta este explicata prin sumele angate pentru activitatile  din semestrul  2, 2013.</v>
      </c>
      <c r="E13" s="767"/>
      <c r="F13" s="767"/>
      <c r="G13" s="788"/>
      <c r="H13" s="152"/>
      <c r="I13" s="795"/>
      <c r="J13" s="796"/>
      <c r="K13" s="796"/>
      <c r="L13" s="796"/>
      <c r="M13" s="796"/>
      <c r="N13" s="797"/>
    </row>
    <row r="14" spans="1:15" s="33" customFormat="1" ht="28.5" customHeight="1" thickBot="1">
      <c r="A14" s="126"/>
      <c r="B14" s="349" t="s">
        <v>140</v>
      </c>
      <c r="C14" s="148"/>
      <c r="D14" s="793" t="str">
        <f>IF(ISBLANK(Financiar!I23),"",(Financiar!I23))</f>
        <v>The PR always makes the disbursements to SRs in the shortest period when the disbursement request is received and the report is presented.  
Perioada de debursare către SR este cit mai  operativ posibil de la   data depunerii cererii de debursare şi prezentare a raportului financiar.</v>
      </c>
      <c r="E14" s="793"/>
      <c r="F14" s="793"/>
      <c r="G14" s="794"/>
      <c r="H14" s="152"/>
      <c r="I14" s="801"/>
      <c r="J14" s="802"/>
      <c r="K14" s="802"/>
      <c r="L14" s="802"/>
      <c r="M14" s="802"/>
      <c r="N14" s="803"/>
    </row>
    <row r="15" spans="1:15" s="33" customFormat="1" ht="4.5" customHeight="1">
      <c r="A15" s="126"/>
      <c r="B15" s="149"/>
      <c r="C15" s="150"/>
      <c r="D15" s="151"/>
      <c r="E15" s="151"/>
      <c r="F15" s="151"/>
      <c r="G15" s="151"/>
      <c r="H15" s="152"/>
      <c r="I15" s="153"/>
      <c r="J15" s="153"/>
      <c r="K15" s="153"/>
      <c r="L15" s="153"/>
      <c r="M15" s="153"/>
      <c r="N15" s="153"/>
      <c r="O15" s="71"/>
    </row>
    <row r="16" spans="1:15" s="32" customFormat="1" ht="21" customHeight="1" thickBot="1">
      <c r="A16" s="122"/>
      <c r="B16" s="784" t="s">
        <v>136</v>
      </c>
      <c r="C16" s="784"/>
      <c r="D16" s="784"/>
      <c r="E16" s="784"/>
      <c r="F16" s="784"/>
      <c r="G16" s="784"/>
      <c r="H16" s="784"/>
      <c r="I16" s="784"/>
      <c r="J16" s="784"/>
      <c r="K16" s="784"/>
      <c r="L16" s="784"/>
      <c r="M16" s="784"/>
      <c r="N16" s="784"/>
    </row>
    <row r="17" spans="1:15" s="33" customFormat="1" ht="3.75" customHeight="1" thickBot="1">
      <c r="A17" s="126"/>
      <c r="B17" s="135"/>
      <c r="C17" s="136"/>
      <c r="D17" s="137"/>
      <c r="E17" s="138"/>
      <c r="F17" s="139"/>
      <c r="G17" s="139"/>
      <c r="H17" s="140"/>
      <c r="I17" s="141"/>
      <c r="J17" s="142"/>
      <c r="K17" s="131"/>
      <c r="L17" s="132"/>
      <c r="M17" s="133"/>
      <c r="N17" s="134"/>
    </row>
    <row r="18" spans="1:15" s="33" customFormat="1" ht="22.5" customHeight="1" thickBot="1">
      <c r="A18" s="126"/>
      <c r="B18" s="808" t="s">
        <v>130</v>
      </c>
      <c r="C18" s="770"/>
      <c r="D18" s="815" t="s">
        <v>133</v>
      </c>
      <c r="E18" s="816"/>
      <c r="F18" s="816"/>
      <c r="G18" s="817"/>
      <c r="H18" s="129"/>
      <c r="I18" s="812" t="s">
        <v>333</v>
      </c>
      <c r="J18" s="813"/>
      <c r="K18" s="813"/>
      <c r="L18" s="813"/>
      <c r="M18" s="814"/>
      <c r="N18" s="814"/>
    </row>
    <row r="19" spans="1:15" s="33" customFormat="1" ht="21.95" customHeight="1">
      <c r="A19" s="126"/>
      <c r="B19" s="350" t="s">
        <v>145</v>
      </c>
      <c r="C19" s="154"/>
      <c r="D19" s="789" t="str">
        <f>IF(ISBLANK(Management!C8),"",(Management!C8))</f>
        <v xml:space="preserve">One Condition Precedent (CP), prior to grant agreement signing, was fulfilled by PAS Center, received NO from GF.The  other two CP, prior to extension of the grant agreement: review of the NTP in written form by 15th august 2013 and  present of the strategic plan for out-patient care to improve compliance  and reduce  treatment default by 15th august 2013, were completed. The  final report English version was published and shared by the WHO  in 2013. The MoH approved the plan for out- patient care to imrpove  compliance and reduce treatment default on 27/09/2013 ( Order  #1051).  
Centrul PAS a implementat cerinta inaintată de Fondul Global vizavi de conditii precedente( CP), inainte de semnarea acordului de grant, avînd NO de la FG. Celelalte doua conditii precedente  pentru extinderea acordului de grant și anume:  raportul de evaluare a Programului National de Control al Tuberculozei ( PNCT) si planul strategic pentru imbunatatirea aderentei la tratament si micsorarea abandonului la tratamentul in conditii de  ambulatoriu au fost indeplinite. Raportul, versiunea Engleză,  a fost publicat și distributi  instituțiilor relevante de către OMS  în 2013.  Planul strategic menționat a fost aprobat de cître Ministerul Sănătății  la 27/09/2013 , ordinul # 1051. </v>
      </c>
      <c r="E19" s="789"/>
      <c r="F19" s="789"/>
      <c r="G19" s="790"/>
      <c r="H19" s="155"/>
      <c r="I19" s="809"/>
      <c r="J19" s="810"/>
      <c r="K19" s="810"/>
      <c r="L19" s="810"/>
      <c r="M19" s="810"/>
      <c r="N19" s="811"/>
    </row>
    <row r="20" spans="1:15" ht="24.75" customHeight="1">
      <c r="A20" s="120"/>
      <c r="B20" s="351" t="s">
        <v>146</v>
      </c>
      <c r="C20" s="156"/>
      <c r="D20" s="767" t="str">
        <f>IF(ISBLANK(Management!I8),"",(Management!I8))</f>
        <v>All key positions of the management department are filled in by the PR.  
Toate functiile sunt completate de RP.</v>
      </c>
      <c r="E20" s="767" t="e">
        <f>+'Introducerea datelor'!D73/'Introducerea datelor'!G73</f>
        <v>#DIV/0!</v>
      </c>
      <c r="F20" s="767" t="e">
        <f>+('Introducerea datelor'!E73+'Introducerea datelor'!F73)/'Introducerea datelor'!G73</f>
        <v>#DIV/0!</v>
      </c>
      <c r="G20" s="768"/>
      <c r="H20" s="155"/>
      <c r="I20" s="785"/>
      <c r="J20" s="786"/>
      <c r="K20" s="786"/>
      <c r="L20" s="786"/>
      <c r="M20" s="786"/>
      <c r="N20" s="787"/>
      <c r="O20" s="34"/>
    </row>
    <row r="21" spans="1:15" ht="29.25" customHeight="1">
      <c r="A21" s="120"/>
      <c r="B21" s="352" t="s">
        <v>147</v>
      </c>
      <c r="C21" s="156"/>
      <c r="D21" s="767" t="str">
        <f>IF(ISBLANK(Management!C16),"",(Management!C16))</f>
        <v xml:space="preserve">Soros Moldova Foundation was not assessed due to its proved experience in grants' implementation.  
Fundația Soros-Moldova nu a fost evaluată ținînd cont de semnificativa experiență în implementarea  granturilor.  </v>
      </c>
      <c r="E21" s="767"/>
      <c r="F21" s="767"/>
      <c r="G21" s="768"/>
      <c r="H21" s="155"/>
      <c r="I21" s="785"/>
      <c r="J21" s="786"/>
      <c r="K21" s="786"/>
      <c r="L21" s="786"/>
      <c r="M21" s="786"/>
      <c r="N21" s="787"/>
      <c r="O21" s="34"/>
    </row>
    <row r="22" spans="1:15" ht="26.25" customHeight="1">
      <c r="A22" s="120"/>
      <c r="B22" s="352" t="s">
        <v>148</v>
      </c>
      <c r="C22" s="156"/>
      <c r="D22" s="767" t="str">
        <f>IF(ISBLANK(Management!I16),"",(Management!I16))</f>
        <v>For the reported period, July-December 2013, 8 SSRs were involved in TB related activities, from which one ("Socio-Medical Programs" from Bender) is acting as SSR for two SRs - Soros Foundation Moldova and NGO "AFI". Basically, the majority of NGO are implementing  one grant,  with exception of two NGOs  which applied to Soros Foundation - Moldova and were granted with more than one grant,  as follow: NGO "AFI" - 3 grants,  and NGO "National Association of TB patients SMIT" - 2 grants.                                                                                                                                                                                                                                                              In perioada de raportare, iulie-decembrie 2013, 8 sub-subrecipienți au realizat activități conexe programului de control al TB, din care o organizație (ONG Programe Medico - Sociale)  este în calitate de subsub recipient pentru doi SR: Fundația Soros - Moldova și ONG "AFI".  Majoritatea ONG  realizeaza a cîte un grant, excepție fiind 2 ONG care au aplicat către Fundația Soros - Moldova, și au fost aprobate pentru implementarea a mai mult de un grant cum ar fi:  ONG AFI - 3 granturi și ONG SMIT - 2 granturi.</v>
      </c>
      <c r="E22" s="767"/>
      <c r="F22" s="767"/>
      <c r="G22" s="768"/>
      <c r="H22" s="155"/>
      <c r="I22" s="785"/>
      <c r="J22" s="786"/>
      <c r="K22" s="786"/>
      <c r="L22" s="786"/>
      <c r="M22" s="786"/>
      <c r="N22" s="787"/>
      <c r="O22" s="34"/>
    </row>
    <row r="23" spans="1:15" ht="24.75" customHeight="1">
      <c r="A23" s="120"/>
      <c r="B23" s="352" t="s">
        <v>149</v>
      </c>
      <c r="C23" s="156"/>
      <c r="D23" s="767" t="str">
        <f>IF(ISBLANK(Management!C27),"",(Management!C27))</f>
        <v/>
      </c>
      <c r="E23" s="767"/>
      <c r="F23" s="767"/>
      <c r="G23" s="768"/>
      <c r="H23" s="155"/>
      <c r="I23" s="785"/>
      <c r="J23" s="786"/>
      <c r="K23" s="786"/>
      <c r="L23" s="786"/>
      <c r="M23" s="786"/>
      <c r="N23" s="787"/>
      <c r="O23" s="34"/>
    </row>
    <row r="24" spans="1:15" ht="27" customHeight="1" thickBot="1">
      <c r="A24" s="120"/>
      <c r="B24" s="353" t="s">
        <v>151</v>
      </c>
      <c r="C24" s="157"/>
      <c r="D24" s="791" t="str">
        <f>IF(ISBLANK(Management!I27),"",(Management!I27))</f>
        <v/>
      </c>
      <c r="E24" s="791"/>
      <c r="F24" s="791"/>
      <c r="G24" s="792"/>
      <c r="H24" s="155"/>
      <c r="I24" s="781"/>
      <c r="J24" s="782"/>
      <c r="K24" s="782"/>
      <c r="L24" s="782"/>
      <c r="M24" s="782"/>
      <c r="N24" s="783"/>
      <c r="O24" s="34"/>
    </row>
    <row r="25" spans="1:15" ht="4.5" customHeight="1">
      <c r="A25" s="122"/>
      <c r="B25" s="127"/>
      <c r="C25" s="128"/>
      <c r="D25" s="143"/>
      <c r="E25" s="144"/>
      <c r="F25" s="145"/>
      <c r="G25" s="145"/>
      <c r="H25" s="129"/>
      <c r="I25" s="144"/>
      <c r="J25" s="130"/>
      <c r="K25" s="131"/>
      <c r="L25" s="132"/>
      <c r="M25" s="133"/>
      <c r="N25" s="134"/>
      <c r="O25" s="34"/>
    </row>
    <row r="26" spans="1:15" s="32" customFormat="1" ht="21" customHeight="1" thickBot="1">
      <c r="A26" s="122"/>
      <c r="B26" s="784" t="s">
        <v>135</v>
      </c>
      <c r="C26" s="784"/>
      <c r="D26" s="784"/>
      <c r="E26" s="784"/>
      <c r="F26" s="784"/>
      <c r="G26" s="784"/>
      <c r="H26" s="784"/>
      <c r="I26" s="784"/>
      <c r="J26" s="784"/>
      <c r="K26" s="784"/>
      <c r="L26" s="784"/>
      <c r="M26" s="784"/>
      <c r="N26" s="784"/>
    </row>
    <row r="27" spans="1:15" ht="3.75" customHeight="1" thickBot="1">
      <c r="A27" s="122"/>
      <c r="B27" s="127"/>
      <c r="C27" s="128"/>
      <c r="D27" s="143"/>
      <c r="E27" s="144"/>
      <c r="F27" s="145"/>
      <c r="G27" s="145"/>
      <c r="H27" s="129"/>
      <c r="I27" s="144"/>
      <c r="J27" s="130"/>
      <c r="K27" s="131"/>
      <c r="L27" s="132"/>
      <c r="M27" s="133"/>
      <c r="N27" s="134"/>
      <c r="O27" s="34"/>
    </row>
    <row r="28" spans="1:15" ht="21.75" customHeight="1" thickBot="1">
      <c r="A28" s="120"/>
      <c r="B28" s="769" t="s">
        <v>52</v>
      </c>
      <c r="C28" s="770"/>
      <c r="D28" s="778" t="s">
        <v>133</v>
      </c>
      <c r="E28" s="779"/>
      <c r="F28" s="779"/>
      <c r="G28" s="780"/>
      <c r="H28" s="129"/>
      <c r="I28" s="778" t="s">
        <v>333</v>
      </c>
      <c r="J28" s="779"/>
      <c r="K28" s="779"/>
      <c r="L28" s="779"/>
      <c r="M28" s="779"/>
      <c r="N28" s="780"/>
      <c r="O28" s="34"/>
    </row>
    <row r="29" spans="1:15" ht="113.25" customHeight="1">
      <c r="A29" s="120"/>
      <c r="B29" s="354" t="s">
        <v>334</v>
      </c>
      <c r="C29" s="158"/>
      <c r="D29" s="775" t="str">
        <f>IF(ISBLANK(Programatic!C9),"",(Programatic!C9))</f>
        <v xml:space="preserve">During S6, 1003 TB patients registered under DOTS program received incentives for improved treatment compliance from the total number of 2365 TB patients, in ambulatory phase under treatment.                                      
The indicator is achieved at 89.2%. Reason: Currently, in the country there are two sources of funding   incentives’ support: CNAM and GF.  The SR AFI informed territorial TB coordinators from the TB health facilities to provide the list of sensitive TB patients that were not covered by the CNAM to be considered for incetives programme from the GF.  The reason of such letter  with specified term for including into the incetives programme from the GF  was the confused criteria described in the MoH regulation on providing incentives from the CNAM.  At the end of the year, TB health facilities focused on consumption of CNAM budget by registering mostly  patients  for incentives programmer provided by the CNAM.
It expected to have final decision of the NTP  and CNAM on the possibility to revise  the MoH order on providing incentives from different sources, the subject  that  has been discussed  in the first semester of 2013.                                                                                                                                                                                          
Pe parcursul semestrului 6, 1003 pacienți cu TB înregistrați în programul DOTS au primit stimulente pentru îmbunătățirea respectării tratamentului din numărul total de 2365 pacienţi cu TB în faza de ambulator. Indicatorul este atins in proportie de 89,2%. Motivul variatiei: În prezent, în ţară există două surse de finanţare a stimulentelor de suport: CNAM şi FG.   SR AFI a informat coordonatori TB teritoriali despre necesitatea de a prezenta  lista de pacienţii  cu TB sensibila care nu au fost acoperiti de CNAM  pentru a fi considerati in programul de suport motivațional susținut de FG.   Motivul acestor scrisori cu specificarea cerintei de includere a pacienților în programul de suport din partea FG a fost confuzul in  criteriile descrise în Regulamentul aprobat de MS privind  acordarea de stimulente la CNAM.   La sfârşitul anului, coordonatorii TB au fost axati pe consumul bugetului CNAM-lui astfel înregistrându-se cei mai multi pacienţi pentru suportul motivațional oferit de CNAM. 
PR  asteapta sa fie luata decizia finală de NTP şi CNAM privind posibilitatea de a modifica Ordinul MS pentru acordarea suportului motivațional din diferite surse, subiect care a fost discutat în primul semestru din 2013.   </v>
      </c>
      <c r="E29" s="776"/>
      <c r="F29" s="776"/>
      <c r="G29" s="777"/>
      <c r="H29" s="155"/>
      <c r="I29" s="772"/>
      <c r="J29" s="773"/>
      <c r="K29" s="773"/>
      <c r="L29" s="773"/>
      <c r="M29" s="773"/>
      <c r="N29" s="774"/>
      <c r="O29" s="34"/>
    </row>
    <row r="30" spans="1:15" ht="103.5" customHeight="1">
      <c r="A30" s="120"/>
      <c r="B30" s="355" t="s">
        <v>335</v>
      </c>
      <c r="C30" s="159"/>
      <c r="D30" s="771" t="str">
        <f>IF(ISBLANK(Programatic!G9),"",(Programatic!G9))</f>
        <v xml:space="preserve">During the second half of 2013, 290 MDR-TB patients were received incentives for improved treatment compliance from the total number of 358 patients with MDR-TB in ambulatory phase under treatment. The indicator is 102% achieved.                                                                                                                                                            
În a doua jumatate anului 2013, 290 de pacienţi MDR-TB au primit stimulente pentru îmbunătățirea respectării tratamentului din numărul total de 358 pacienţi MDR-TB în faza de ambulator.  Indicatorul este atins. </v>
      </c>
      <c r="E30" s="765"/>
      <c r="F30" s="765"/>
      <c r="G30" s="766"/>
      <c r="H30" s="155"/>
      <c r="I30" s="761"/>
      <c r="J30" s="762"/>
      <c r="K30" s="762"/>
      <c r="L30" s="762"/>
      <c r="M30" s="762"/>
      <c r="N30" s="763"/>
      <c r="O30" s="34"/>
    </row>
    <row r="31" spans="1:15" ht="114.75" customHeight="1">
      <c r="A31" s="120"/>
      <c r="B31" s="355" t="s">
        <v>336</v>
      </c>
      <c r="C31" s="159"/>
      <c r="D31" s="771" t="str">
        <f>IF(ISBLANK(Programatic!M9),"",(Programatic!M9))</f>
        <v xml:space="preserve">A total of 69 persons were trained, from them: 21 people from multidisciplinary teams of the community centers; 17 people from NGOs in DOT and TB community aspects and 31 volunteers trained from the NGOs network in TB community aspects. The indicator is overachieved in proportion of 125,45%. Reason for variance: one additional training on topic "Advocacy and community involvement in TB control" was held in  November for NGOs representatives. The budget for the  additional training was not exceeded, using the obtained savings.                                                                                                                                                                    In total  69 de persoane au fost instruite, dintre care: 21 de persoane din echipele multidisciplinare din centrele comunitare; 17 persoane din ONG-uri care activează în aspecte comunitare, DOT şi TB şi 31 voluntari din reţeaua de ONG-uri. Indicatorul este supraindeplinit în proporţie de 125,45%.  Motivul pentru variaţie:  o instruire suplimentară pe tema "Advocacy şi implicarea Comunităţii în controlul TB" a fost efectuată  in luna noiembrie pentru reprezentanţii ONG-urilor.  Bugetul total inclusiv instruirea suplimentară nu a fost depășit, deoarece au fost utilizate economiile obţinute. </v>
      </c>
      <c r="E31" s="765"/>
      <c r="F31" s="765"/>
      <c r="G31" s="766"/>
      <c r="H31" s="155"/>
      <c r="I31" s="761"/>
      <c r="J31" s="762"/>
      <c r="K31" s="762"/>
      <c r="L31" s="762"/>
      <c r="M31" s="762"/>
      <c r="N31" s="763"/>
      <c r="O31" s="34"/>
    </row>
    <row r="32" spans="1:15" ht="124.5" customHeight="1">
      <c r="A32" s="120"/>
      <c r="B32" s="356" t="s">
        <v>141</v>
      </c>
      <c r="C32" s="159"/>
      <c r="D32" s="764" t="str">
        <f>IF(ISBLANK(Programatic!L20),"",(Programatic!L20))</f>
        <v xml:space="preserve">During S6, 1003 TB patients registered under DOTS program received incentives for improved treatment compliance from the total number of 2365 TB patients, in ambulatory phase under treatment.                                      
The indicator is achieved at 89.2%. Reason: Currently, in the country there are two sources of funding   incentives’ support: CNAM and GF.  The SR AFI informed territorial TB coordinators from the TB health facilities to provide the list of sensitive TB patients that were not covered by the CNAM to be considered for incetives programme from the GF.  The reason of such letter  with specified term for including into the incetives programme from the GF  was the confused criteria described in the MoH regulation on providing incentives from the CNAM.  At the end of the year, TB health facilities focused on consumption of CNAM budget by registering mostly  patients  for incentives programmer provided by the CNAM.
It expected to have final decision of the NTP  and CNAM on the possibility to revise  the MoH order on providing incentives from different sources, the subject  that  has been discussed  in the first semester of 2013.                                                                                                                                                                                          
Pe parcursul semestrului 6, 1003 pacienți cu TB înregistrați în programul DOTS au primit stimulente pentru îmbunătățirea respectării tratamentului din numărul total de 2365 pacienţi cu TB în faza de ambulator. Indicatorul este atins in proportie de 89,2%. Motivul variatiei: În prezent, în ţară există două surse de finanţare a stimulentelor de suport: CNAM şi FG.   SR AFI a informat coordonatori TB teritoriali despre necesitatea de a prezenta  lista de pacienţii  cu TB sensibila care nu au fost acoperiti de CNAM  pentru a fi considerati in programul de suport motivațional susținut de FG.   Motivul acestor scrisori cu specificarea cerintei de includere a pacienților în programul de suport din partea FG a fost confuzul in  criteriile descrise în Regulamentul aprobat de MS privind  acordarea de stimulente la CNAM.   La sfârşitul anului, coordonatorii TB au fost axati pe consumul bugetului CNAM-lui astfel înregistrându-se cei mai multi pacienţi pentru suportul motivațional oferit de CNAM. 
PR  asteapta sa fie luata decizia finală de NTP şi CNAM privind posibilitatea de a modifica Ordinul MS pentru acordarea suportului motivațional din diferite surse, subiect care a fost discutat în primul semestru din 2013.   </v>
      </c>
      <c r="E32" s="765"/>
      <c r="F32" s="765"/>
      <c r="G32" s="766"/>
      <c r="H32" s="155"/>
      <c r="I32" s="761"/>
      <c r="J32" s="762"/>
      <c r="K32" s="762"/>
      <c r="L32" s="762"/>
      <c r="M32" s="762"/>
      <c r="N32" s="763"/>
      <c r="O32" s="34"/>
    </row>
    <row r="33" spans="1:15" ht="104.25" customHeight="1">
      <c r="A33" s="120"/>
      <c r="B33" s="356" t="s">
        <v>142</v>
      </c>
      <c r="C33" s="159"/>
      <c r="D33" s="764" t="str">
        <f>IF(ISBLANK(Programatic!L21),"",(Programatic!L21))</f>
        <v xml:space="preserve">During the second half of 2013, 290 MDR-TB patients were received incentives for improved treatment compliance from the total number of 358 patients with MDR-TB in ambulatory phase under treatment. The indicator is 102% achieved.                                                                                                                                                            
În a doua jumatate anului 2013, 290 de pacienţi MDR-TB au primit stimulente pentru îmbunătățirea respectării tratamentului din numărul total de 358 pacienţi MDR-TB în faza de ambulator.  Indicatorul este atins. </v>
      </c>
      <c r="E33" s="765"/>
      <c r="F33" s="765"/>
      <c r="G33" s="766"/>
      <c r="H33" s="155"/>
      <c r="I33" s="761"/>
      <c r="J33" s="762"/>
      <c r="K33" s="762"/>
      <c r="L33" s="762"/>
      <c r="M33" s="762"/>
      <c r="N33" s="763"/>
      <c r="O33" s="34"/>
    </row>
    <row r="34" spans="1:15" ht="112.5" customHeight="1">
      <c r="A34" s="120"/>
      <c r="B34" s="356" t="s">
        <v>143</v>
      </c>
      <c r="C34" s="159"/>
      <c r="D34" s="764" t="str">
        <f>IF(ISBLANK(Programatic!L22),"",(Programatic!L22))</f>
        <v xml:space="preserve">A total of 69 persons were trained, from them: 21 people from multidisciplinary teams of the community centers; 17 people from NGOs in DOT and TB community aspects and 31 volunteers trained from the NGOs network in TB community aspects. The indicator is overachieved in proportion of 125,45%. Reason for variance: one additional training on topic "Advocacy and community involvement in TB control" was held in  November for NGOs representatives. The budget for the  additional training was not exceeded, using the obtained savings.                                                                                                                                                                    In total  69 de persoane au fost instruite, dintre care: 21 de persoane din echipele multidisciplinare din centrele comunitare; 17 persoane din ONG-uri care activează în aspecte comunitare, DOT şi TB şi 31 voluntari din reţeaua de ONG-uri. Indicatorul este supraindeplinit în proporţie de 125,45%.  Motivul pentru variaţie:  o instruire suplimentară pe tema "Advocacy şi implicarea Comunităţii în controlul TB" a fost efectuată  in luna noiembrie pentru reprezentanţii ONG-urilor.  Bugetul total inclusiv instruirea suplimentară nu a fost depășit, deoarece au fost utilizate economiile obţinute. </v>
      </c>
      <c r="E34" s="765"/>
      <c r="F34" s="765"/>
      <c r="G34" s="766"/>
      <c r="H34" s="155"/>
      <c r="I34" s="761"/>
      <c r="J34" s="762"/>
      <c r="K34" s="762"/>
      <c r="L34" s="762"/>
      <c r="M34" s="762"/>
      <c r="N34" s="763"/>
      <c r="O34" s="34"/>
    </row>
    <row r="35" spans="1:15" ht="40.5" customHeight="1">
      <c r="A35" s="120"/>
      <c r="B35" s="356" t="s">
        <v>144</v>
      </c>
      <c r="C35" s="191"/>
      <c r="D35" s="764" t="str">
        <f>IF(ISBLANK(Programatic!L23),"",(Programatic!L23))</f>
        <v>Numerator: Number of default cases among new smear-positive pulmonary TB patients registered for tratment in a given year. (17) Denominator: Number of new smear-positive pulmonary TB patients registered for tratment in the same specified period. (352). The  presented data for calculation of the default rate by the NTP are preliminary data. According to the  regulation,  the  final validated data will be available from the NTP  for the next PUDR.  The  achieved result is due to  confirmation and consolidation of the position and colaboration with local authorities/partners/community  of the Comunity Centers in the second year from thier  establsihement date.                                                                                                            
Numărătorul: Numărul de abandonuri printre cazurile noi cu frotiu-pozitiv pacienţii de TB pulmonară înregistrati pentru tratament într-un anumit an. (17) Numitorul: Numărul pacienţilor noi cu frotiu-pozitiv pulmonare TB inregistrati pentru tratament în aceeaşi perioadă specificată. (352).  Datele prezentate de NTP sunt date preliminare.  Conform Regulamentului, datele validate vor fi disponibil de NTP la următorul PUDR.   Rezultatul obtinut este dovada de confirmare şi consolidare a poziţiei şi colaborarii cu autorităţile locale/parteneri/Comunitate din centrele de Comunitare în al doilea an de la data lor de deschidere.</v>
      </c>
      <c r="E35" s="765"/>
      <c r="F35" s="765"/>
      <c r="G35" s="766"/>
      <c r="H35" s="155"/>
      <c r="I35" s="761"/>
      <c r="J35" s="762"/>
      <c r="K35" s="762"/>
      <c r="L35" s="762"/>
      <c r="M35" s="762"/>
      <c r="N35" s="763"/>
      <c r="O35" s="34"/>
    </row>
    <row r="36" spans="1:15" ht="186.75" customHeight="1">
      <c r="A36" s="120"/>
      <c r="B36" s="356" t="s">
        <v>152</v>
      </c>
      <c r="C36" s="191"/>
      <c r="D36" s="764" t="str">
        <f>IF(ISBLANK(Programatic!L24),"",(Programatic!L24))</f>
        <v xml:space="preserve">351 of new TB patients provided with DOT by the community (community centers and NGOs) received at least 25 DOT interventions during 1 month (visit to DOT center by the patient or visit to the patient by DOT supporters for drug intake).  The indicator is overachieved in proportion of 104,15%. Reason for variance: AO AFI included and registered all the new TB patients provided in lists by the Community Centers which follow at least 25 DOT.                           
351 pacienţi noi cu TB au fost acoperiți cu servicii de comunitate (centre comunitare şi ONG-uri) ei au primit cel puţin 25 intervenţii  DOT pe parcursul la o luna (vizite la centrul de DOT de către pacient sau vizite la pacient de suporterii DOT pentru consumul de medicamente). Indicatorul este realizat în proporţie de 104,15%.  Motivul pentru variaţii: AO AFI au înclus şi înregistrat toţi pacienţii noi de TB prevăzuți în listele centrelor comunitare, care au respectat 25 DOT. </v>
      </c>
      <c r="E36" s="765"/>
      <c r="F36" s="765"/>
      <c r="G36" s="766"/>
      <c r="H36" s="155"/>
      <c r="I36" s="761"/>
      <c r="J36" s="762"/>
      <c r="K36" s="762"/>
      <c r="L36" s="762"/>
      <c r="M36" s="762"/>
      <c r="N36" s="763"/>
      <c r="O36" s="34"/>
    </row>
    <row r="37" spans="1:15" ht="69.75" customHeight="1">
      <c r="A37" s="120"/>
      <c r="B37" s="356" t="s">
        <v>153</v>
      </c>
      <c r="C37" s="191"/>
      <c r="D37" s="764" t="str">
        <f>IF(ISBLANK(Programatic!L25),"",(Programatic!L25))</f>
        <v>During S6, 202 people (TB/HIV patients and their families) were reached by peer support groups. The indicator is achieved. 
Pe parcursul S6, 202 de persoane (TB/HIV pacienţii şi familiile lor) au beneficiat de suport de la egal la egal. Indicatorul este atins.</v>
      </c>
      <c r="E37" s="765"/>
      <c r="F37" s="765"/>
      <c r="G37" s="766"/>
      <c r="H37" s="155"/>
      <c r="I37" s="761"/>
      <c r="J37" s="762"/>
      <c r="K37" s="762"/>
      <c r="L37" s="762"/>
      <c r="M37" s="762"/>
      <c r="N37" s="763"/>
      <c r="O37" s="34"/>
    </row>
    <row r="38" spans="1:15" ht="372" customHeight="1">
      <c r="A38" s="120"/>
      <c r="B38" s="356" t="s">
        <v>154</v>
      </c>
      <c r="C38" s="191"/>
      <c r="D38" s="764" t="str">
        <f>IF(ISBLANK(Programatic!L26),"",(Programatic!L26))</f>
        <v xml:space="preserve">A total of 176 persons were trained, from them: 84 of local stakeholders attending workshops on TB and TB/HIV and 68 of peer educators trained to carry out informational work on TB and 24 journalists at national and district level trained;  The indicator is overachieved. Reason for variance: The  number of journalists to attend the training course  were increased based on the request within the establised budget. 
176 persoane au fost instruite, dintre ei: 84 reprezentanți ai autorităților locale au participat la atelier de lucru în TB și TB/HIV  şi 68 educători de la egal la egal instruiți să efectueze lucrul informațional pe TB şi 24 jurnalişti;  Indicatorul este supraindeplinit.  Motivul pentru variaţie: s-au mărit numărul de jurnalişti pentru participare la cursul de formare.  </v>
      </c>
      <c r="E38" s="765"/>
      <c r="F38" s="765"/>
      <c r="G38" s="766"/>
      <c r="H38" s="155"/>
      <c r="I38" s="761"/>
      <c r="J38" s="762"/>
      <c r="K38" s="762"/>
      <c r="L38" s="762"/>
      <c r="M38" s="762"/>
      <c r="N38" s="763"/>
      <c r="O38" s="34"/>
    </row>
    <row r="39" spans="1:15" ht="246.75" customHeight="1">
      <c r="A39" s="120"/>
      <c r="B39" s="356" t="s">
        <v>155</v>
      </c>
      <c r="C39" s="191"/>
      <c r="D39" s="764" t="str">
        <f>IF(ISBLANK(Programatic!L27),"",(Programatic!L27))</f>
        <v xml:space="preserve">A total of 52 TB service staff trained in DR-TB management. The indicator is overachieved. Reason for variance: One additional training on introduction management of TB for children and peadiatric TB medicines formulations was provided for key specialists in TB, considering the approval by the WHO of  the Grant for peadiatric TB medicines for 2014. The budget was not exceeded. Un total de 52 persoane din serviciu TB au fost instruiți în managementul TB-MDR. Indicatorul este supraindeplinit.  Motivul:   din moemnt ce Republica Moldova a fost acceptata pentru un grant de medicamente  antituberculoase in forme farmacetuice  pentru copii și ținind cont de noile recomandari ale OMS privind managementul TB la copii, s-a  organizat un cusr de  instruire suplimentar pentru specialiştii cheie în TB antrenati in tratamentul copiilor cu TB. Bugetul nu a fost depăşit.  </v>
      </c>
      <c r="E39" s="765"/>
      <c r="F39" s="765"/>
      <c r="G39" s="766"/>
      <c r="H39" s="155"/>
      <c r="I39" s="761"/>
      <c r="J39" s="762"/>
      <c r="K39" s="762"/>
      <c r="L39" s="762"/>
      <c r="M39" s="762"/>
      <c r="N39" s="763"/>
      <c r="O39" s="34"/>
    </row>
    <row r="40" spans="1:15" ht="86.25" customHeight="1" thickBot="1">
      <c r="A40" s="120"/>
      <c r="B40" s="356" t="s">
        <v>156</v>
      </c>
      <c r="C40" s="160"/>
      <c r="D40" s="764" t="str">
        <f>IF(ISBLANK(Programatic!L28),"",(Programatic!L28))</f>
        <v xml:space="preserve">During the second half of 2013, 26 eligible prison inmates on TB treatment were released. All of them were supported through the TB follow up program. In a doua jumatate a anului 2013, au fost eliberați 26 deţinuţi aflați în tratamentul TB.  Toți aceștia au fost susţinuți prin programul tratamentului TB de follow-up). </v>
      </c>
      <c r="E40" s="765"/>
      <c r="F40" s="765"/>
      <c r="G40" s="766"/>
      <c r="H40" s="155"/>
      <c r="I40" s="758"/>
      <c r="J40" s="759"/>
      <c r="K40" s="759"/>
      <c r="L40" s="759"/>
      <c r="M40" s="759"/>
      <c r="N40" s="760"/>
      <c r="O40" s="34"/>
    </row>
    <row r="41" spans="1:15" ht="282.75" customHeight="1" thickBot="1">
      <c r="A41" s="120"/>
      <c r="B41" s="356" t="s">
        <v>157</v>
      </c>
      <c r="C41" s="160"/>
      <c r="D41" s="764" t="str">
        <f>IF(ISBLANK(Programatic!L29),"",(Programatic!L29))</f>
        <v>During S6, a total of 104 medical staff were trained. The indicator is overachieved. Reason for variance: One training course planned for the  first semester of 2013 was held in the second semester , thus the indicator is overachived. În timpul S6, au fost instruiţi un total de 104 cadre medicale.  Indicatorul este supraindeplinit.  Motivul pentru variaţia: un curs de instruire planificat pentru primul semestru din 2013 a avut loc în al doilea semestru.</v>
      </c>
      <c r="E41" s="765"/>
      <c r="F41" s="765"/>
      <c r="G41" s="766"/>
      <c r="H41" s="155"/>
      <c r="I41" s="758"/>
      <c r="J41" s="759"/>
      <c r="K41" s="759"/>
      <c r="L41" s="759"/>
      <c r="M41" s="759"/>
      <c r="N41" s="760"/>
      <c r="O41" s="34"/>
    </row>
  </sheetData>
  <mergeCells count="65">
    <mergeCell ref="B10:C10"/>
    <mergeCell ref="D10:G10"/>
    <mergeCell ref="D11:G11"/>
    <mergeCell ref="I13:N13"/>
    <mergeCell ref="D22:G22"/>
    <mergeCell ref="D20:G20"/>
    <mergeCell ref="I20:N20"/>
    <mergeCell ref="B18:C18"/>
    <mergeCell ref="I19:N19"/>
    <mergeCell ref="I18:N18"/>
    <mergeCell ref="D18:G18"/>
    <mergeCell ref="I22:N22"/>
    <mergeCell ref="D21:G21"/>
    <mergeCell ref="B2:N2"/>
    <mergeCell ref="E5:K5"/>
    <mergeCell ref="E6:K6"/>
    <mergeCell ref="E3:K3"/>
    <mergeCell ref="C4:D4"/>
    <mergeCell ref="E4:K4"/>
    <mergeCell ref="C3:D3"/>
    <mergeCell ref="I24:N24"/>
    <mergeCell ref="I28:N28"/>
    <mergeCell ref="B8:N8"/>
    <mergeCell ref="I21:N21"/>
    <mergeCell ref="D13:G13"/>
    <mergeCell ref="D19:G19"/>
    <mergeCell ref="D24:G24"/>
    <mergeCell ref="B26:N26"/>
    <mergeCell ref="B16:N16"/>
    <mergeCell ref="D14:G14"/>
    <mergeCell ref="I23:N23"/>
    <mergeCell ref="D12:G12"/>
    <mergeCell ref="I12:N12"/>
    <mergeCell ref="I11:N11"/>
    <mergeCell ref="I14:N14"/>
    <mergeCell ref="I10:N10"/>
    <mergeCell ref="I34:N34"/>
    <mergeCell ref="D32:G32"/>
    <mergeCell ref="D23:G23"/>
    <mergeCell ref="B28:C28"/>
    <mergeCell ref="I36:N36"/>
    <mergeCell ref="I30:N30"/>
    <mergeCell ref="I31:N31"/>
    <mergeCell ref="I32:N32"/>
    <mergeCell ref="D30:G30"/>
    <mergeCell ref="I29:N29"/>
    <mergeCell ref="I33:N33"/>
    <mergeCell ref="D31:G31"/>
    <mergeCell ref="D33:G33"/>
    <mergeCell ref="D34:G34"/>
    <mergeCell ref="D29:G29"/>
    <mergeCell ref="D28:G28"/>
    <mergeCell ref="I40:N40"/>
    <mergeCell ref="I35:N35"/>
    <mergeCell ref="D37:G37"/>
    <mergeCell ref="D41:G41"/>
    <mergeCell ref="I41:N41"/>
    <mergeCell ref="D40:G40"/>
    <mergeCell ref="D39:G39"/>
    <mergeCell ref="D35:G35"/>
    <mergeCell ref="I38:N38"/>
    <mergeCell ref="D36:G36"/>
    <mergeCell ref="D38:G38"/>
    <mergeCell ref="I39:N39"/>
    <mergeCell ref="I37:N37"/>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110" zoomScaleNormal="110" zoomScaleSheetLayoutView="100" workbookViewId="0">
      <selection activeCell="L3" sqref="L3"/>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697" t="str">
        <f>+"Dashboard:  "&amp;"  "&amp;IF(+'Introducerea datelor'!C4="Please Select","",'Introducerea datelor'!C4&amp;" - ")&amp;IF('Introducerea datelor'!G6="Please Select","",'Introducerea datelor'!G6)</f>
        <v>Dashboard:    Moldova - TB</v>
      </c>
      <c r="C2" s="697"/>
      <c r="D2" s="697"/>
      <c r="E2" s="697"/>
      <c r="F2" s="697"/>
      <c r="G2" s="697"/>
      <c r="H2" s="697"/>
      <c r="I2" s="697"/>
      <c r="J2" s="697"/>
      <c r="K2" s="697"/>
      <c r="L2" s="697"/>
    </row>
    <row r="3" spans="1:13">
      <c r="B3" s="23" t="str">
        <f>+IF('Introducerea datelor'!G8="Please Select","",'Introducerea datelor'!G8)</f>
        <v>Round 9</v>
      </c>
      <c r="C3" s="705" t="str">
        <f>+IF('Introducerea datelor'!I8="Please Select","",'Introducerea datelor'!I8)</f>
        <v>Phase 2</v>
      </c>
      <c r="D3" s="705"/>
      <c r="E3" s="699"/>
      <c r="F3" s="699"/>
      <c r="G3" s="699"/>
      <c r="H3" s="699"/>
      <c r="I3" s="699"/>
      <c r="J3" s="700" t="str">
        <f>+'Introducerea datelor'!B16</f>
        <v>Report Period(Perioada de Raportare):</v>
      </c>
      <c r="K3" s="700"/>
      <c r="L3" s="164" t="str">
        <f>+'Introducerea datelor'!C16</f>
        <v>P12</v>
      </c>
      <c r="M3" s="81"/>
    </row>
    <row r="4" spans="1:13">
      <c r="B4" s="23" t="str">
        <f>+'Introducerea datelor'!B12</f>
        <v>Latest Rating (Ultimul Rating):</v>
      </c>
      <c r="C4" s="824" t="str">
        <f>+IF('Introducerea datelor'!C12="Please Select","",'Introducerea datelor'!C12)</f>
        <v>A2</v>
      </c>
      <c r="D4" s="824"/>
      <c r="E4" s="699" t="str">
        <f>+'Introducerea datelor'!C8</f>
        <v>PAS Center</v>
      </c>
      <c r="F4" s="699"/>
      <c r="G4" s="699"/>
      <c r="H4" s="699"/>
      <c r="I4" s="699"/>
      <c r="J4" s="700" t="str">
        <f>+'Introducerea datelor'!D16</f>
        <v>From(De la):</v>
      </c>
      <c r="K4" s="701"/>
      <c r="L4" s="165">
        <f>+IF(ISBLANK('Introducerea datelor'!E16),"",'Introducerea datelor'!E16)</f>
        <v>41456</v>
      </c>
    </row>
    <row r="5" spans="1:13" ht="18.75" customHeight="1">
      <c r="B5" s="23"/>
      <c r="C5" s="23"/>
      <c r="D5" s="699" t="str">
        <f>+'Introducerea datelor'!G4</f>
        <v>Empowerment of people with TB and Communities in Moldova</v>
      </c>
      <c r="E5" s="699"/>
      <c r="F5" s="699"/>
      <c r="G5" s="699"/>
      <c r="H5" s="699"/>
      <c r="I5" s="699"/>
      <c r="J5" s="699"/>
      <c r="K5" s="23" t="str">
        <f>+'Introducerea datelor'!F16</f>
        <v>To(Pînă la):</v>
      </c>
      <c r="L5" s="165">
        <f>+IF(ISBLANK('Introducerea datelor'!G16),"",'Introducerea datelor'!G16)</f>
        <v>41639</v>
      </c>
    </row>
    <row r="6" spans="1:13" ht="18.75">
      <c r="B6" s="22"/>
      <c r="C6" s="23"/>
      <c r="D6" s="24"/>
      <c r="E6" s="698" t="s">
        <v>370</v>
      </c>
      <c r="F6" s="698"/>
      <c r="G6" s="698"/>
      <c r="H6" s="698"/>
      <c r="I6" s="698"/>
    </row>
    <row r="7" spans="1:13" ht="18.75">
      <c r="E7" s="68"/>
      <c r="F7" s="68"/>
      <c r="G7" s="68"/>
      <c r="H7" s="68"/>
      <c r="I7" s="68"/>
    </row>
    <row r="8" spans="1:13" s="32" customFormat="1" ht="21" customHeight="1" thickBot="1">
      <c r="B8" s="72" t="s">
        <v>131</v>
      </c>
      <c r="C8" s="72"/>
      <c r="D8" s="72"/>
      <c r="E8" s="72"/>
      <c r="F8" s="72"/>
      <c r="G8" s="72"/>
      <c r="H8" s="72"/>
      <c r="I8" s="72"/>
      <c r="J8" s="72"/>
      <c r="K8" s="72"/>
      <c r="L8" s="72"/>
    </row>
    <row r="9" spans="1:13" ht="6" customHeight="1">
      <c r="B9" s="70"/>
    </row>
    <row r="10" spans="1:13">
      <c r="B10" s="832"/>
      <c r="C10" s="833"/>
      <c r="D10" s="833"/>
      <c r="E10" s="833"/>
      <c r="F10" s="833"/>
      <c r="G10" s="833"/>
      <c r="H10" s="833"/>
      <c r="I10" s="833"/>
      <c r="J10" s="833"/>
      <c r="K10" s="833"/>
      <c r="L10" s="834"/>
    </row>
    <row r="11" spans="1:13">
      <c r="B11" s="835"/>
      <c r="C11" s="836"/>
      <c r="D11" s="836"/>
      <c r="E11" s="836"/>
      <c r="F11" s="836"/>
      <c r="G11" s="836"/>
      <c r="H11" s="836"/>
      <c r="I11" s="836"/>
      <c r="J11" s="836"/>
      <c r="K11" s="836"/>
      <c r="L11" s="837"/>
    </row>
    <row r="12" spans="1:13" ht="15.75" thickBot="1"/>
    <row r="13" spans="1:13" ht="26.25" customHeight="1" thickBot="1">
      <c r="B13" s="829" t="s">
        <v>326</v>
      </c>
      <c r="C13" s="830"/>
      <c r="D13" s="830"/>
      <c r="E13" s="831"/>
      <c r="F13" s="73"/>
      <c r="G13" s="827" t="s">
        <v>160</v>
      </c>
      <c r="H13" s="828"/>
      <c r="I13" s="828"/>
      <c r="J13" s="74" t="s">
        <v>132</v>
      </c>
      <c r="K13" s="828" t="s">
        <v>317</v>
      </c>
      <c r="L13" s="838"/>
    </row>
    <row r="14" spans="1:13">
      <c r="A14" s="839" t="s">
        <v>327</v>
      </c>
      <c r="B14" s="847"/>
      <c r="C14" s="847"/>
      <c r="D14" s="847"/>
      <c r="E14" s="848"/>
      <c r="F14" s="43"/>
      <c r="G14" s="849"/>
      <c r="H14" s="825"/>
      <c r="I14" s="825"/>
      <c r="J14" s="825"/>
      <c r="K14" s="825"/>
      <c r="L14" s="826"/>
    </row>
    <row r="15" spans="1:13">
      <c r="A15" s="840"/>
      <c r="B15" s="847"/>
      <c r="C15" s="847"/>
      <c r="D15" s="847"/>
      <c r="E15" s="848"/>
      <c r="F15" s="43"/>
      <c r="G15" s="850"/>
      <c r="H15" s="820"/>
      <c r="I15" s="820"/>
      <c r="J15" s="820"/>
      <c r="K15" s="820"/>
      <c r="L15" s="821"/>
    </row>
    <row r="16" spans="1:13">
      <c r="A16" s="840"/>
      <c r="B16" s="847"/>
      <c r="C16" s="847"/>
      <c r="D16" s="847"/>
      <c r="E16" s="848"/>
      <c r="F16" s="43"/>
      <c r="G16" s="850"/>
      <c r="H16" s="820"/>
      <c r="I16" s="820"/>
      <c r="J16" s="820"/>
      <c r="K16" s="820"/>
      <c r="L16" s="821"/>
    </row>
    <row r="17" spans="1:12">
      <c r="A17" s="840"/>
      <c r="B17" s="847"/>
      <c r="C17" s="847"/>
      <c r="D17" s="847"/>
      <c r="E17" s="848"/>
      <c r="F17" s="43"/>
      <c r="G17" s="850"/>
      <c r="H17" s="820"/>
      <c r="I17" s="820"/>
      <c r="J17" s="820"/>
      <c r="K17" s="820"/>
      <c r="L17" s="821"/>
    </row>
    <row r="18" spans="1:12">
      <c r="A18" s="840"/>
      <c r="B18" s="847"/>
      <c r="C18" s="847"/>
      <c r="D18" s="847"/>
      <c r="E18" s="848"/>
      <c r="F18" s="43"/>
      <c r="G18" s="867"/>
      <c r="H18" s="868"/>
      <c r="I18" s="869"/>
      <c r="J18" s="820"/>
      <c r="K18" s="820"/>
      <c r="L18" s="821"/>
    </row>
    <row r="19" spans="1:12" ht="30.75" customHeight="1">
      <c r="A19" s="840"/>
      <c r="B19" s="847"/>
      <c r="C19" s="847"/>
      <c r="D19" s="847"/>
      <c r="E19" s="848"/>
      <c r="F19" s="43"/>
      <c r="G19" s="864"/>
      <c r="H19" s="865"/>
      <c r="I19" s="870"/>
      <c r="J19" s="820"/>
      <c r="K19" s="820"/>
      <c r="L19" s="821"/>
    </row>
    <row r="20" spans="1:12">
      <c r="A20" s="840"/>
      <c r="B20" s="847"/>
      <c r="C20" s="847"/>
      <c r="D20" s="847"/>
      <c r="E20" s="848"/>
      <c r="F20" s="43"/>
      <c r="G20" s="850"/>
      <c r="H20" s="820"/>
      <c r="I20" s="820"/>
      <c r="J20" s="820"/>
      <c r="K20" s="820"/>
      <c r="L20" s="821"/>
    </row>
    <row r="21" spans="1:12">
      <c r="A21" s="840"/>
      <c r="B21" s="847"/>
      <c r="C21" s="847"/>
      <c r="D21" s="847"/>
      <c r="E21" s="848"/>
      <c r="F21" s="43"/>
      <c r="G21" s="850"/>
      <c r="H21" s="820"/>
      <c r="I21" s="820"/>
      <c r="J21" s="820"/>
      <c r="K21" s="820"/>
      <c r="L21" s="821"/>
    </row>
    <row r="22" spans="1:12">
      <c r="A22" s="840"/>
      <c r="B22" s="847"/>
      <c r="C22" s="847"/>
      <c r="D22" s="847"/>
      <c r="E22" s="848"/>
      <c r="F22" s="43"/>
      <c r="G22" s="850"/>
      <c r="H22" s="820"/>
      <c r="I22" s="820"/>
      <c r="J22" s="820"/>
      <c r="K22" s="820"/>
      <c r="L22" s="821"/>
    </row>
    <row r="23" spans="1:12">
      <c r="A23" s="840"/>
      <c r="B23" s="847"/>
      <c r="C23" s="847"/>
      <c r="D23" s="847"/>
      <c r="E23" s="848"/>
      <c r="F23" s="43"/>
      <c r="G23" s="850"/>
      <c r="H23" s="820"/>
      <c r="I23" s="820"/>
      <c r="J23" s="820"/>
      <c r="K23" s="820"/>
      <c r="L23" s="821"/>
    </row>
    <row r="24" spans="1:12">
      <c r="A24" s="840"/>
      <c r="B24" s="847"/>
      <c r="C24" s="847"/>
      <c r="D24" s="847"/>
      <c r="E24" s="848"/>
      <c r="F24" s="43"/>
      <c r="G24" s="850"/>
      <c r="H24" s="820"/>
      <c r="I24" s="820"/>
      <c r="J24" s="820"/>
      <c r="K24" s="820"/>
      <c r="L24" s="821"/>
    </row>
    <row r="25" spans="1:12" ht="15.75" thickBot="1">
      <c r="A25" s="841"/>
      <c r="B25" s="855"/>
      <c r="C25" s="855"/>
      <c r="D25" s="855"/>
      <c r="E25" s="856"/>
      <c r="F25" s="43"/>
      <c r="G25" s="872"/>
      <c r="H25" s="859"/>
      <c r="I25" s="859"/>
      <c r="J25" s="859"/>
      <c r="K25" s="859"/>
      <c r="L25" s="871"/>
    </row>
    <row r="27" spans="1:12" ht="18.75">
      <c r="E27" s="857" t="s">
        <v>349</v>
      </c>
      <c r="F27" s="857"/>
      <c r="G27" s="857"/>
      <c r="H27" s="857"/>
      <c r="I27" s="857"/>
    </row>
    <row r="28" spans="1:12" ht="6" customHeight="1">
      <c r="E28" s="68"/>
      <c r="F28" s="68"/>
      <c r="G28" s="68"/>
      <c r="H28" s="68"/>
      <c r="I28" s="68"/>
    </row>
    <row r="29" spans="1:12" s="32" customFormat="1" ht="21" customHeight="1" thickBot="1">
      <c r="B29" s="72" t="s">
        <v>131</v>
      </c>
      <c r="C29" s="72"/>
      <c r="D29" s="72"/>
      <c r="E29" s="72"/>
      <c r="F29" s="72"/>
      <c r="G29" s="72"/>
      <c r="H29" s="72"/>
      <c r="I29" s="72"/>
      <c r="J29" s="72"/>
      <c r="K29" s="72"/>
      <c r="L29" s="72"/>
    </row>
    <row r="30" spans="1:12" ht="6" customHeight="1" thickBot="1">
      <c r="B30" s="70"/>
    </row>
    <row r="31" spans="1:12" ht="21.75" customHeight="1" thickBot="1">
      <c r="B31" s="829" t="s">
        <v>160</v>
      </c>
      <c r="C31" s="830"/>
      <c r="D31" s="830"/>
      <c r="E31" s="831"/>
      <c r="F31" s="73"/>
      <c r="G31" s="827" t="s">
        <v>338</v>
      </c>
      <c r="H31" s="828"/>
      <c r="I31" s="828"/>
      <c r="J31" s="74" t="s">
        <v>319</v>
      </c>
      <c r="K31" s="828" t="s">
        <v>317</v>
      </c>
      <c r="L31" s="838"/>
    </row>
    <row r="32" spans="1:12" ht="14.25" customHeight="1">
      <c r="A32" s="839" t="s">
        <v>328</v>
      </c>
      <c r="B32" s="861"/>
      <c r="C32" s="862"/>
      <c r="D32" s="862"/>
      <c r="E32" s="863"/>
      <c r="F32" s="43"/>
      <c r="G32" s="858"/>
      <c r="H32" s="822"/>
      <c r="I32" s="822"/>
      <c r="J32" s="822"/>
      <c r="K32" s="822"/>
      <c r="L32" s="823"/>
    </row>
    <row r="33" spans="1:12" ht="16.5" customHeight="1">
      <c r="A33" s="840"/>
      <c r="B33" s="864"/>
      <c r="C33" s="865"/>
      <c r="D33" s="865"/>
      <c r="E33" s="866"/>
      <c r="F33" s="43"/>
      <c r="G33" s="843"/>
      <c r="H33" s="818"/>
      <c r="I33" s="818"/>
      <c r="J33" s="818"/>
      <c r="K33" s="818"/>
      <c r="L33" s="819"/>
    </row>
    <row r="34" spans="1:12">
      <c r="A34" s="840"/>
      <c r="B34" s="844" t="e">
        <f>IF(Recomandari!#REF!="","",Recomandari!#REF!)</f>
        <v>#REF!</v>
      </c>
      <c r="C34" s="845"/>
      <c r="D34" s="845"/>
      <c r="E34" s="846"/>
      <c r="F34" s="43"/>
      <c r="G34" s="843"/>
      <c r="H34" s="818"/>
      <c r="I34" s="818"/>
      <c r="J34" s="818"/>
      <c r="K34" s="818"/>
      <c r="L34" s="819"/>
    </row>
    <row r="35" spans="1:12">
      <c r="A35" s="840"/>
      <c r="B35" s="844"/>
      <c r="C35" s="845"/>
      <c r="D35" s="845"/>
      <c r="E35" s="846"/>
      <c r="F35" s="43"/>
      <c r="G35" s="843"/>
      <c r="H35" s="818"/>
      <c r="I35" s="818"/>
      <c r="J35" s="818"/>
      <c r="K35" s="818"/>
      <c r="L35" s="819"/>
    </row>
    <row r="36" spans="1:12">
      <c r="A36" s="840"/>
      <c r="B36" s="844" t="str">
        <f>+IF(Recomandari!I49="","",Recomandari!I49)</f>
        <v/>
      </c>
      <c r="C36" s="845"/>
      <c r="D36" s="845"/>
      <c r="E36" s="846"/>
      <c r="F36" s="43"/>
      <c r="G36" s="843"/>
      <c r="H36" s="818"/>
      <c r="I36" s="818"/>
      <c r="J36" s="818"/>
      <c r="K36" s="818"/>
      <c r="L36" s="819"/>
    </row>
    <row r="37" spans="1:12">
      <c r="A37" s="840"/>
      <c r="B37" s="844"/>
      <c r="C37" s="845"/>
      <c r="D37" s="845"/>
      <c r="E37" s="846"/>
      <c r="F37" s="43"/>
      <c r="G37" s="843"/>
      <c r="H37" s="818"/>
      <c r="I37" s="818"/>
      <c r="J37" s="818"/>
      <c r="K37" s="818"/>
      <c r="L37" s="819"/>
    </row>
    <row r="38" spans="1:12">
      <c r="A38" s="840"/>
      <c r="B38" s="844"/>
      <c r="C38" s="845"/>
      <c r="D38" s="845"/>
      <c r="E38" s="846"/>
      <c r="F38" s="43"/>
      <c r="G38" s="843"/>
      <c r="H38" s="818"/>
      <c r="I38" s="818"/>
      <c r="J38" s="818"/>
      <c r="K38" s="818"/>
      <c r="L38" s="819"/>
    </row>
    <row r="39" spans="1:12">
      <c r="A39" s="840"/>
      <c r="B39" s="844"/>
      <c r="C39" s="845"/>
      <c r="D39" s="845"/>
      <c r="E39" s="846"/>
      <c r="F39" s="43"/>
      <c r="G39" s="843"/>
      <c r="H39" s="818"/>
      <c r="I39" s="818"/>
      <c r="J39" s="818"/>
      <c r="K39" s="818"/>
      <c r="L39" s="819"/>
    </row>
    <row r="40" spans="1:12">
      <c r="A40" s="840"/>
      <c r="B40" s="844"/>
      <c r="C40" s="845"/>
      <c r="D40" s="845"/>
      <c r="E40" s="846"/>
      <c r="F40" s="43"/>
      <c r="G40" s="843"/>
      <c r="H40" s="818"/>
      <c r="I40" s="818"/>
      <c r="J40" s="818"/>
      <c r="K40" s="818"/>
      <c r="L40" s="819"/>
    </row>
    <row r="41" spans="1:12">
      <c r="A41" s="840"/>
      <c r="B41" s="844"/>
      <c r="C41" s="845"/>
      <c r="D41" s="845"/>
      <c r="E41" s="846"/>
      <c r="F41" s="43"/>
      <c r="G41" s="843"/>
      <c r="H41" s="818"/>
      <c r="I41" s="818"/>
      <c r="J41" s="818"/>
      <c r="K41" s="818"/>
      <c r="L41" s="819"/>
    </row>
    <row r="42" spans="1:12">
      <c r="A42" s="840"/>
      <c r="B42" s="844"/>
      <c r="C42" s="845"/>
      <c r="D42" s="845"/>
      <c r="E42" s="846"/>
      <c r="F42" s="43"/>
      <c r="G42" s="843"/>
      <c r="H42" s="818"/>
      <c r="I42" s="818"/>
      <c r="J42" s="818"/>
      <c r="K42" s="818"/>
      <c r="L42" s="819"/>
    </row>
    <row r="43" spans="1:12" ht="15.75" thickBot="1">
      <c r="A43" s="841"/>
      <c r="B43" s="851"/>
      <c r="C43" s="852"/>
      <c r="D43" s="852"/>
      <c r="E43" s="853"/>
      <c r="F43" s="43"/>
      <c r="G43" s="854"/>
      <c r="H43" s="842"/>
      <c r="I43" s="842"/>
      <c r="J43" s="842"/>
      <c r="K43" s="842"/>
      <c r="L43" s="860"/>
    </row>
  </sheetData>
  <mergeCells count="67">
    <mergeCell ref="K42:L43"/>
    <mergeCell ref="B32:E33"/>
    <mergeCell ref="B34:E35"/>
    <mergeCell ref="K18:L19"/>
    <mergeCell ref="G18:I19"/>
    <mergeCell ref="K24:L25"/>
    <mergeCell ref="G24:I25"/>
    <mergeCell ref="B31:E31"/>
    <mergeCell ref="B42:E43"/>
    <mergeCell ref="G42:I43"/>
    <mergeCell ref="B24:E25"/>
    <mergeCell ref="K20:L21"/>
    <mergeCell ref="J32:J33"/>
    <mergeCell ref="G31:I31"/>
    <mergeCell ref="G20:I21"/>
    <mergeCell ref="G22:I23"/>
    <mergeCell ref="E27:I27"/>
    <mergeCell ref="G38:I39"/>
    <mergeCell ref="G32:I33"/>
    <mergeCell ref="B40:E41"/>
    <mergeCell ref="J24:J25"/>
    <mergeCell ref="K31:L31"/>
    <mergeCell ref="K34:L35"/>
    <mergeCell ref="A14:A25"/>
    <mergeCell ref="J18:J19"/>
    <mergeCell ref="J16:J17"/>
    <mergeCell ref="J14:J15"/>
    <mergeCell ref="B16:E17"/>
    <mergeCell ref="G14:I15"/>
    <mergeCell ref="B22:E23"/>
    <mergeCell ref="B20:E21"/>
    <mergeCell ref="J20:J21"/>
    <mergeCell ref="B14:E15"/>
    <mergeCell ref="J22:J23"/>
    <mergeCell ref="G16:I17"/>
    <mergeCell ref="B18:E19"/>
    <mergeCell ref="A32:A43"/>
    <mergeCell ref="J42:J43"/>
    <mergeCell ref="G40:I41"/>
    <mergeCell ref="B38:E39"/>
    <mergeCell ref="J36:J37"/>
    <mergeCell ref="J40:J41"/>
    <mergeCell ref="J38:J39"/>
    <mergeCell ref="B36:E37"/>
    <mergeCell ref="G36:I37"/>
    <mergeCell ref="G34:I35"/>
    <mergeCell ref="J34:J35"/>
    <mergeCell ref="B2:L2"/>
    <mergeCell ref="C4:D4"/>
    <mergeCell ref="K14:L15"/>
    <mergeCell ref="K16:L17"/>
    <mergeCell ref="E3:I3"/>
    <mergeCell ref="J3:K3"/>
    <mergeCell ref="E4:I4"/>
    <mergeCell ref="J4:K4"/>
    <mergeCell ref="C3:D3"/>
    <mergeCell ref="G13:I13"/>
    <mergeCell ref="D5:J5"/>
    <mergeCell ref="B13:E13"/>
    <mergeCell ref="E6:I6"/>
    <mergeCell ref="B10:L11"/>
    <mergeCell ref="K13:L13"/>
    <mergeCell ref="K36:L37"/>
    <mergeCell ref="K22:L23"/>
    <mergeCell ref="K38:L39"/>
    <mergeCell ref="K32:L33"/>
    <mergeCell ref="K40:L41"/>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873" t="str">
        <f>'Detalii despre Grant'!B3:J3</f>
        <v>Dashboard:  Moldova - TB</v>
      </c>
      <c r="C3" s="873"/>
      <c r="D3" s="873"/>
      <c r="E3" s="873"/>
      <c r="F3" s="873"/>
      <c r="G3" s="873"/>
      <c r="H3" s="873"/>
      <c r="I3" s="1"/>
    </row>
    <row r="6" spans="2:15" ht="18.75">
      <c r="B6" s="857" t="s">
        <v>337</v>
      </c>
      <c r="C6" s="857"/>
      <c r="D6" s="857"/>
      <c r="E6" s="857"/>
      <c r="F6" s="857"/>
      <c r="G6" s="857"/>
      <c r="H6" s="857"/>
    </row>
    <row r="8" spans="2:15" ht="18.75">
      <c r="B8" s="59" t="s">
        <v>76</v>
      </c>
      <c r="C8" s="59" t="s">
        <v>79</v>
      </c>
      <c r="D8" s="59" t="s">
        <v>80</v>
      </c>
      <c r="E8" s="59" t="s">
        <v>85</v>
      </c>
      <c r="F8" s="59" t="s">
        <v>314</v>
      </c>
      <c r="G8" s="59" t="s">
        <v>296</v>
      </c>
      <c r="H8" s="59" t="s">
        <v>318</v>
      </c>
      <c r="I8" s="60" t="s">
        <v>123</v>
      </c>
      <c r="J8" s="60" t="s">
        <v>161</v>
      </c>
      <c r="M8" s="19"/>
      <c r="N8" s="19"/>
      <c r="O8" s="19"/>
    </row>
    <row r="9" spans="2:15">
      <c r="B9" s="82" t="s">
        <v>371</v>
      </c>
      <c r="C9" s="82" t="s">
        <v>371</v>
      </c>
      <c r="D9" s="82" t="s">
        <v>371</v>
      </c>
      <c r="E9" s="82" t="s">
        <v>371</v>
      </c>
      <c r="F9" s="82" t="s">
        <v>371</v>
      </c>
      <c r="G9" s="82" t="s">
        <v>371</v>
      </c>
      <c r="H9" s="82" t="s">
        <v>371</v>
      </c>
      <c r="I9" s="339" t="s">
        <v>371</v>
      </c>
      <c r="J9" s="82" t="s">
        <v>371</v>
      </c>
      <c r="M9" s="19"/>
      <c r="N9" s="19"/>
      <c r="O9" s="19"/>
    </row>
    <row r="10" spans="2:15">
      <c r="B10" s="54" t="s">
        <v>71</v>
      </c>
      <c r="C10" s="54" t="s">
        <v>62</v>
      </c>
      <c r="D10" s="54" t="s">
        <v>60</v>
      </c>
      <c r="E10" s="54" t="s">
        <v>61</v>
      </c>
      <c r="F10" s="54" t="s">
        <v>141</v>
      </c>
      <c r="G10" s="346" t="s">
        <v>87</v>
      </c>
      <c r="H10" s="57" t="s">
        <v>92</v>
      </c>
      <c r="I10" s="26" t="s">
        <v>322</v>
      </c>
      <c r="J10" s="82" t="s">
        <v>162</v>
      </c>
      <c r="M10" s="19"/>
      <c r="N10" s="19"/>
      <c r="O10" s="19"/>
    </row>
    <row r="11" spans="2:15">
      <c r="B11" s="54" t="s">
        <v>77</v>
      </c>
      <c r="C11" s="54" t="s">
        <v>57</v>
      </c>
      <c r="D11" s="54" t="s">
        <v>63</v>
      </c>
      <c r="E11" s="54" t="s">
        <v>59</v>
      </c>
      <c r="F11" s="54" t="s">
        <v>142</v>
      </c>
      <c r="G11" s="346" t="s">
        <v>88</v>
      </c>
      <c r="H11" s="57" t="s">
        <v>93</v>
      </c>
      <c r="I11" s="26" t="s">
        <v>323</v>
      </c>
      <c r="J11" s="82" t="s">
        <v>163</v>
      </c>
      <c r="M11" s="19"/>
      <c r="N11" s="19"/>
      <c r="O11" s="19"/>
    </row>
    <row r="12" spans="2:15">
      <c r="B12" s="54" t="s">
        <v>78</v>
      </c>
      <c r="D12" s="54" t="s">
        <v>66</v>
      </c>
      <c r="E12" s="54" t="s">
        <v>67</v>
      </c>
      <c r="F12" s="54" t="s">
        <v>143</v>
      </c>
      <c r="G12" s="346" t="s">
        <v>89</v>
      </c>
      <c r="H12" s="57" t="s">
        <v>94</v>
      </c>
      <c r="I12" s="26" t="s">
        <v>324</v>
      </c>
      <c r="J12" s="82" t="s">
        <v>164</v>
      </c>
      <c r="M12" s="161"/>
      <c r="N12" s="19"/>
      <c r="O12" s="19"/>
    </row>
    <row r="13" spans="2:15">
      <c r="B13" s="54" t="s">
        <v>119</v>
      </c>
      <c r="D13" s="54" t="s">
        <v>68</v>
      </c>
      <c r="E13" s="55"/>
      <c r="F13" s="54" t="s">
        <v>144</v>
      </c>
      <c r="G13" s="346" t="s">
        <v>90</v>
      </c>
      <c r="H13" s="57" t="s">
        <v>95</v>
      </c>
      <c r="I13" s="26" t="s">
        <v>325</v>
      </c>
      <c r="J13" s="82" t="s">
        <v>165</v>
      </c>
      <c r="M13" s="161"/>
      <c r="N13" s="19"/>
      <c r="O13" s="19"/>
    </row>
    <row r="14" spans="2:15">
      <c r="B14" s="54" t="s">
        <v>120</v>
      </c>
      <c r="D14" s="54" t="s">
        <v>81</v>
      </c>
      <c r="F14" s="54" t="s">
        <v>152</v>
      </c>
      <c r="G14" s="346" t="s">
        <v>91</v>
      </c>
      <c r="H14" s="57" t="s">
        <v>96</v>
      </c>
      <c r="I14" s="26" t="s">
        <v>299</v>
      </c>
      <c r="J14" s="82" t="s">
        <v>166</v>
      </c>
      <c r="M14" s="161"/>
      <c r="N14" s="19"/>
      <c r="O14" s="19"/>
    </row>
    <row r="15" spans="2:15">
      <c r="D15" s="54" t="s">
        <v>82</v>
      </c>
      <c r="F15" s="54" t="s">
        <v>153</v>
      </c>
      <c r="H15" s="57" t="s">
        <v>97</v>
      </c>
      <c r="I15" s="26" t="s">
        <v>108</v>
      </c>
      <c r="J15" s="82" t="s">
        <v>167</v>
      </c>
      <c r="M15" s="161"/>
      <c r="N15" s="19"/>
      <c r="O15" s="19"/>
    </row>
    <row r="16" spans="2:15">
      <c r="D16" s="54" t="s">
        <v>83</v>
      </c>
      <c r="F16" s="54" t="s">
        <v>154</v>
      </c>
      <c r="H16" s="57" t="s">
        <v>98</v>
      </c>
      <c r="I16" s="26" t="s">
        <v>109</v>
      </c>
      <c r="J16" s="82" t="s">
        <v>168</v>
      </c>
      <c r="M16" s="161"/>
      <c r="N16" s="19"/>
      <c r="O16" s="19"/>
    </row>
    <row r="17" spans="4:15">
      <c r="D17" s="54" t="s">
        <v>84</v>
      </c>
      <c r="F17" s="54" t="s">
        <v>155</v>
      </c>
      <c r="H17" s="57" t="s">
        <v>99</v>
      </c>
      <c r="I17" s="26" t="s">
        <v>110</v>
      </c>
      <c r="J17" s="82" t="s">
        <v>169</v>
      </c>
      <c r="M17" s="161"/>
      <c r="N17" s="19"/>
      <c r="O17" s="19"/>
    </row>
    <row r="18" spans="4:15">
      <c r="D18" s="54" t="s">
        <v>58</v>
      </c>
      <c r="F18" s="54" t="s">
        <v>156</v>
      </c>
      <c r="H18" s="57" t="s">
        <v>100</v>
      </c>
      <c r="I18" s="26" t="s">
        <v>111</v>
      </c>
      <c r="J18" s="82" t="s">
        <v>170</v>
      </c>
      <c r="M18" s="161"/>
      <c r="N18" s="19"/>
      <c r="O18" s="19"/>
    </row>
    <row r="19" spans="4:15">
      <c r="D19" s="345" t="s">
        <v>368</v>
      </c>
      <c r="F19" s="54" t="s">
        <v>157</v>
      </c>
      <c r="H19" s="57" t="s">
        <v>101</v>
      </c>
      <c r="I19" s="26" t="s">
        <v>112</v>
      </c>
      <c r="J19" s="82" t="s">
        <v>171</v>
      </c>
      <c r="M19" s="161"/>
      <c r="N19" s="19"/>
      <c r="O19" s="19"/>
    </row>
    <row r="20" spans="4:15">
      <c r="D20" s="56"/>
      <c r="F20" s="54" t="s">
        <v>158</v>
      </c>
      <c r="H20" s="57" t="s">
        <v>294</v>
      </c>
      <c r="I20" s="26" t="s">
        <v>113</v>
      </c>
      <c r="J20" s="82" t="s">
        <v>172</v>
      </c>
      <c r="M20" s="19"/>
      <c r="N20" s="19"/>
      <c r="O20" s="19"/>
    </row>
    <row r="21" spans="4:15">
      <c r="D21" s="58"/>
      <c r="F21" s="54" t="s">
        <v>315</v>
      </c>
      <c r="H21" s="58"/>
      <c r="I21" s="26" t="s">
        <v>115</v>
      </c>
      <c r="J21" s="82" t="s">
        <v>173</v>
      </c>
      <c r="M21" s="19"/>
      <c r="N21" s="19"/>
      <c r="O21" s="19"/>
    </row>
    <row r="22" spans="4:15">
      <c r="H22" s="58"/>
      <c r="I22" s="26" t="s">
        <v>116</v>
      </c>
      <c r="J22" s="82" t="s">
        <v>174</v>
      </c>
      <c r="M22" s="19"/>
      <c r="N22" s="19"/>
      <c r="O22" s="19"/>
    </row>
    <row r="23" spans="4:15">
      <c r="I23" s="26" t="s">
        <v>114</v>
      </c>
      <c r="J23" s="82" t="s">
        <v>175</v>
      </c>
      <c r="M23" s="19"/>
      <c r="N23" s="19"/>
      <c r="O23" s="19"/>
    </row>
    <row r="24" spans="4:15">
      <c r="I24" s="26" t="s">
        <v>331</v>
      </c>
      <c r="J24" s="82" t="s">
        <v>176</v>
      </c>
      <c r="M24" s="19"/>
      <c r="N24" s="19"/>
      <c r="O24" s="19"/>
    </row>
    <row r="25" spans="4:15">
      <c r="I25" s="42"/>
      <c r="J25" s="82" t="s">
        <v>177</v>
      </c>
    </row>
    <row r="26" spans="4:15">
      <c r="I26" s="26" t="s">
        <v>332</v>
      </c>
      <c r="J26" s="82" t="s">
        <v>178</v>
      </c>
    </row>
    <row r="27" spans="4:15">
      <c r="I27" s="26" t="s">
        <v>330</v>
      </c>
      <c r="J27" s="82" t="s">
        <v>179</v>
      </c>
    </row>
    <row r="28" spans="4:15">
      <c r="I28" s="42"/>
      <c r="J28" s="82" t="s">
        <v>180</v>
      </c>
    </row>
    <row r="29" spans="4:15">
      <c r="I29" s="42"/>
      <c r="J29" s="82" t="s">
        <v>181</v>
      </c>
    </row>
    <row r="30" spans="4:15">
      <c r="I30" s="42"/>
      <c r="J30" s="82" t="s">
        <v>182</v>
      </c>
    </row>
    <row r="31" spans="4:15">
      <c r="J31" s="82" t="s">
        <v>183</v>
      </c>
    </row>
    <row r="32" spans="4:15">
      <c r="J32" s="82" t="s">
        <v>184</v>
      </c>
    </row>
    <row r="33" spans="10:10">
      <c r="J33" s="82" t="s">
        <v>185</v>
      </c>
    </row>
    <row r="34" spans="10:10">
      <c r="J34" s="82" t="s">
        <v>186</v>
      </c>
    </row>
    <row r="35" spans="10:10">
      <c r="J35" s="82" t="s">
        <v>187</v>
      </c>
    </row>
    <row r="36" spans="10:10">
      <c r="J36" s="82" t="s">
        <v>187</v>
      </c>
    </row>
    <row r="37" spans="10:10">
      <c r="J37" s="82" t="s">
        <v>188</v>
      </c>
    </row>
    <row r="38" spans="10:10">
      <c r="J38" s="82" t="s">
        <v>189</v>
      </c>
    </row>
    <row r="39" spans="10:10">
      <c r="J39" s="82" t="s">
        <v>190</v>
      </c>
    </row>
    <row r="40" spans="10:10">
      <c r="J40" s="82" t="s">
        <v>191</v>
      </c>
    </row>
    <row r="41" spans="10:10">
      <c r="J41" s="82" t="s">
        <v>192</v>
      </c>
    </row>
    <row r="42" spans="10:10">
      <c r="J42" s="82" t="s">
        <v>193</v>
      </c>
    </row>
    <row r="43" spans="10:10">
      <c r="J43" s="82" t="s">
        <v>194</v>
      </c>
    </row>
    <row r="44" spans="10:10">
      <c r="J44" s="82" t="s">
        <v>195</v>
      </c>
    </row>
    <row r="45" spans="10:10">
      <c r="J45" s="82" t="s">
        <v>196</v>
      </c>
    </row>
    <row r="46" spans="10:10">
      <c r="J46" s="82" t="s">
        <v>197</v>
      </c>
    </row>
    <row r="47" spans="10:10">
      <c r="J47" s="82" t="s">
        <v>198</v>
      </c>
    </row>
    <row r="48" spans="10:10">
      <c r="J48" s="82" t="s">
        <v>199</v>
      </c>
    </row>
    <row r="49" spans="10:10">
      <c r="J49" s="82" t="s">
        <v>200</v>
      </c>
    </row>
    <row r="50" spans="10:10">
      <c r="J50" s="82" t="s">
        <v>201</v>
      </c>
    </row>
    <row r="51" spans="10:10">
      <c r="J51" s="82" t="s">
        <v>202</v>
      </c>
    </row>
    <row r="52" spans="10:10">
      <c r="J52" s="82" t="s">
        <v>203</v>
      </c>
    </row>
    <row r="53" spans="10:10">
      <c r="J53" s="82" t="s">
        <v>204</v>
      </c>
    </row>
    <row r="54" spans="10:10">
      <c r="J54" s="82" t="s">
        <v>205</v>
      </c>
    </row>
    <row r="55" spans="10:10">
      <c r="J55" s="82" t="s">
        <v>206</v>
      </c>
    </row>
    <row r="56" spans="10:10">
      <c r="J56" s="82" t="s">
        <v>207</v>
      </c>
    </row>
    <row r="57" spans="10:10">
      <c r="J57" s="82" t="s">
        <v>208</v>
      </c>
    </row>
    <row r="58" spans="10:10">
      <c r="J58" s="82" t="s">
        <v>209</v>
      </c>
    </row>
    <row r="59" spans="10:10">
      <c r="J59" s="82" t="s">
        <v>210</v>
      </c>
    </row>
    <row r="60" spans="10:10">
      <c r="J60" s="82" t="s">
        <v>211</v>
      </c>
    </row>
    <row r="61" spans="10:10">
      <c r="J61" s="82" t="s">
        <v>212</v>
      </c>
    </row>
    <row r="62" spans="10:10">
      <c r="J62" s="82" t="s">
        <v>213</v>
      </c>
    </row>
    <row r="63" spans="10:10">
      <c r="J63" s="82" t="s">
        <v>214</v>
      </c>
    </row>
    <row r="64" spans="10:10">
      <c r="J64" s="82" t="s">
        <v>215</v>
      </c>
    </row>
    <row r="65" spans="10:10">
      <c r="J65" s="82" t="s">
        <v>216</v>
      </c>
    </row>
    <row r="66" spans="10:10">
      <c r="J66" s="82" t="s">
        <v>217</v>
      </c>
    </row>
    <row r="67" spans="10:10">
      <c r="J67" s="82" t="s">
        <v>218</v>
      </c>
    </row>
    <row r="68" spans="10:10">
      <c r="J68" s="82" t="s">
        <v>219</v>
      </c>
    </row>
    <row r="69" spans="10:10">
      <c r="J69" s="82" t="s">
        <v>220</v>
      </c>
    </row>
    <row r="70" spans="10:10">
      <c r="J70" s="82" t="s">
        <v>221</v>
      </c>
    </row>
    <row r="71" spans="10:10">
      <c r="J71" s="82" t="s">
        <v>222</v>
      </c>
    </row>
    <row r="72" spans="10:10">
      <c r="J72" s="82" t="s">
        <v>223</v>
      </c>
    </row>
    <row r="73" spans="10:10">
      <c r="J73" s="82" t="s">
        <v>224</v>
      </c>
    </row>
    <row r="74" spans="10:10">
      <c r="J74" s="82" t="s">
        <v>225</v>
      </c>
    </row>
    <row r="75" spans="10:10">
      <c r="J75" s="82" t="s">
        <v>226</v>
      </c>
    </row>
    <row r="76" spans="10:10">
      <c r="J76" s="82" t="s">
        <v>227</v>
      </c>
    </row>
    <row r="77" spans="10:10">
      <c r="J77" s="82" t="s">
        <v>228</v>
      </c>
    </row>
    <row r="78" spans="10:10">
      <c r="J78" s="82" t="s">
        <v>229</v>
      </c>
    </row>
    <row r="79" spans="10:10">
      <c r="J79" s="82" t="s">
        <v>230</v>
      </c>
    </row>
    <row r="80" spans="10:10">
      <c r="J80" s="82" t="s">
        <v>231</v>
      </c>
    </row>
    <row r="81" spans="10:10">
      <c r="J81" s="82" t="s">
        <v>232</v>
      </c>
    </row>
    <row r="82" spans="10:10">
      <c r="J82" s="82" t="s">
        <v>233</v>
      </c>
    </row>
    <row r="83" spans="10:10">
      <c r="J83" s="82" t="s">
        <v>234</v>
      </c>
    </row>
    <row r="84" spans="10:10">
      <c r="J84" s="82" t="s">
        <v>235</v>
      </c>
    </row>
    <row r="85" spans="10:10">
      <c r="J85" s="82" t="s">
        <v>236</v>
      </c>
    </row>
    <row r="86" spans="10:10">
      <c r="J86" s="82" t="s">
        <v>237</v>
      </c>
    </row>
    <row r="87" spans="10:10">
      <c r="J87" s="82" t="s">
        <v>238</v>
      </c>
    </row>
    <row r="88" spans="10:10">
      <c r="J88" s="82" t="s">
        <v>239</v>
      </c>
    </row>
    <row r="89" spans="10:10">
      <c r="J89" s="82" t="s">
        <v>240</v>
      </c>
    </row>
    <row r="90" spans="10:10">
      <c r="J90" s="82" t="s">
        <v>241</v>
      </c>
    </row>
    <row r="91" spans="10:10">
      <c r="J91" s="82" t="s">
        <v>242</v>
      </c>
    </row>
    <row r="92" spans="10:10">
      <c r="J92" s="82" t="s">
        <v>243</v>
      </c>
    </row>
    <row r="93" spans="10:10">
      <c r="J93" s="82" t="s">
        <v>244</v>
      </c>
    </row>
    <row r="94" spans="10:10">
      <c r="J94" s="82" t="s">
        <v>245</v>
      </c>
    </row>
    <row r="95" spans="10:10">
      <c r="J95" s="82" t="s">
        <v>246</v>
      </c>
    </row>
    <row r="96" spans="10:10">
      <c r="J96" s="82" t="s">
        <v>247</v>
      </c>
    </row>
    <row r="97" spans="10:10">
      <c r="J97" s="82" t="s">
        <v>248</v>
      </c>
    </row>
    <row r="98" spans="10:10">
      <c r="J98" s="82" t="s">
        <v>249</v>
      </c>
    </row>
    <row r="99" spans="10:10">
      <c r="J99" s="82" t="s">
        <v>250</v>
      </c>
    </row>
    <row r="100" spans="10:10">
      <c r="J100" s="82" t="s">
        <v>251</v>
      </c>
    </row>
    <row r="101" spans="10:10">
      <c r="J101" s="82" t="s">
        <v>252</v>
      </c>
    </row>
    <row r="102" spans="10:10">
      <c r="J102" s="82" t="s">
        <v>253</v>
      </c>
    </row>
    <row r="103" spans="10:10">
      <c r="J103" s="82" t="s">
        <v>254</v>
      </c>
    </row>
    <row r="104" spans="10:10">
      <c r="J104" s="82" t="s">
        <v>255</v>
      </c>
    </row>
    <row r="105" spans="10:10">
      <c r="J105" s="82" t="s">
        <v>256</v>
      </c>
    </row>
    <row r="106" spans="10:10">
      <c r="J106" s="82" t="s">
        <v>257</v>
      </c>
    </row>
    <row r="107" spans="10:10">
      <c r="J107" s="82" t="s">
        <v>258</v>
      </c>
    </row>
    <row r="108" spans="10:10">
      <c r="J108" s="82" t="s">
        <v>259</v>
      </c>
    </row>
    <row r="109" spans="10:10">
      <c r="J109" s="82" t="s">
        <v>260</v>
      </c>
    </row>
    <row r="110" spans="10:10">
      <c r="J110" s="82" t="s">
        <v>261</v>
      </c>
    </row>
    <row r="111" spans="10:10">
      <c r="J111" s="82" t="s">
        <v>118</v>
      </c>
    </row>
    <row r="112" spans="10:10">
      <c r="J112" s="82" t="s">
        <v>262</v>
      </c>
    </row>
    <row r="113" spans="10:10">
      <c r="J113" s="82" t="s">
        <v>263</v>
      </c>
    </row>
    <row r="114" spans="10:10">
      <c r="J114" s="82" t="s">
        <v>264</v>
      </c>
    </row>
    <row r="115" spans="10:10">
      <c r="J115" s="82" t="s">
        <v>265</v>
      </c>
    </row>
    <row r="116" spans="10:10">
      <c r="J116" s="82" t="s">
        <v>266</v>
      </c>
    </row>
    <row r="117" spans="10:10">
      <c r="J117" s="82" t="s">
        <v>267</v>
      </c>
    </row>
    <row r="118" spans="10:10">
      <c r="J118" s="82" t="s">
        <v>268</v>
      </c>
    </row>
    <row r="119" spans="10:10">
      <c r="J119" s="82" t="s">
        <v>269</v>
      </c>
    </row>
    <row r="120" spans="10:10">
      <c r="J120" s="82" t="s">
        <v>270</v>
      </c>
    </row>
    <row r="121" spans="10:10">
      <c r="J121" s="82" t="s">
        <v>271</v>
      </c>
    </row>
    <row r="122" spans="10:10">
      <c r="J122" s="82" t="s">
        <v>272</v>
      </c>
    </row>
    <row r="123" spans="10:10">
      <c r="J123" s="82" t="s">
        <v>273</v>
      </c>
    </row>
    <row r="124" spans="10:10">
      <c r="J124" s="82" t="s">
        <v>274</v>
      </c>
    </row>
    <row r="125" spans="10:10">
      <c r="J125" s="82" t="s">
        <v>275</v>
      </c>
    </row>
    <row r="126" spans="10:10">
      <c r="J126" s="82" t="s">
        <v>276</v>
      </c>
    </row>
    <row r="127" spans="10:10">
      <c r="J127" s="82" t="s">
        <v>277</v>
      </c>
    </row>
    <row r="128" spans="10:10">
      <c r="J128" s="82" t="s">
        <v>278</v>
      </c>
    </row>
    <row r="129" spans="10:10">
      <c r="J129" s="82" t="s">
        <v>279</v>
      </c>
    </row>
    <row r="130" spans="10:10">
      <c r="J130" s="82" t="s">
        <v>280</v>
      </c>
    </row>
    <row r="131" spans="10:10">
      <c r="J131" s="82" t="s">
        <v>281</v>
      </c>
    </row>
    <row r="132" spans="10:10">
      <c r="J132" s="82" t="s">
        <v>282</v>
      </c>
    </row>
    <row r="133" spans="10:10">
      <c r="J133" s="82" t="s">
        <v>283</v>
      </c>
    </row>
    <row r="134" spans="10:10">
      <c r="J134" s="82" t="s">
        <v>284</v>
      </c>
    </row>
    <row r="135" spans="10:10">
      <c r="J135" s="82" t="s">
        <v>285</v>
      </c>
    </row>
    <row r="136" spans="10:10">
      <c r="J136" s="82" t="s">
        <v>286</v>
      </c>
    </row>
    <row r="137" spans="10:10">
      <c r="J137" s="82" t="s">
        <v>287</v>
      </c>
    </row>
    <row r="138" spans="10:10">
      <c r="J138" s="82" t="s">
        <v>288</v>
      </c>
    </row>
    <row r="139" spans="10:10">
      <c r="J139" s="82" t="s">
        <v>289</v>
      </c>
    </row>
    <row r="140" spans="10:10">
      <c r="J140" s="82" t="s">
        <v>290</v>
      </c>
    </row>
    <row r="141" spans="10:10">
      <c r="J141" s="82" t="s">
        <v>291</v>
      </c>
    </row>
    <row r="142" spans="10:10">
      <c r="J142" s="82" t="s">
        <v>292</v>
      </c>
    </row>
    <row r="143" spans="10:10">
      <c r="J143" s="82" t="s">
        <v>293</v>
      </c>
    </row>
    <row r="144" spans="10:10">
      <c r="J144" s="337"/>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Meniu</vt:lpstr>
      <vt:lpstr>Lista Indicatorilor</vt:lpstr>
      <vt:lpstr>Introducerea datelor</vt:lpstr>
      <vt:lpstr>Detalii despre Grant</vt:lpstr>
      <vt:lpstr>Financiar</vt:lpstr>
      <vt:lpstr>Management</vt:lpstr>
      <vt:lpstr>Programatic</vt:lpstr>
      <vt:lpstr>Recomandari</vt:lpstr>
      <vt:lpstr>Actions</vt:lpstr>
      <vt:lpstr>Setup</vt:lpstr>
      <vt:lpstr>Component</vt:lpstr>
      <vt:lpstr>Countries</vt:lpstr>
      <vt:lpstr>Currency</vt:lpstr>
      <vt:lpstr>LFA</vt:lpstr>
      <vt:lpstr>Medicaments</vt:lpstr>
      <vt:lpstr>PERIOD</vt:lpstr>
      <vt:lpstr>Phase</vt:lpstr>
      <vt:lpstr>Actions!Print_Area</vt:lpstr>
      <vt:lpstr>Financiar!Print_Area</vt:lpstr>
      <vt:lpstr>Management!Print_Area</vt:lpstr>
      <vt:lpstr>Programatic!Print_Area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Rita</cp:lastModifiedBy>
  <cp:lastPrinted>2011-08-23T12:26:20Z</cp:lastPrinted>
  <dcterms:created xsi:type="dcterms:W3CDTF">2008-11-20T16:06:13Z</dcterms:created>
  <dcterms:modified xsi:type="dcterms:W3CDTF">2014-05-26T11:07:19Z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835584</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