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SingleCells1.xml" ContentType="application/vnd.openxmlformats-officedocument.spreadsheetml.tableSingleCells+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harts/chart12.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PAS_2\CCM\Dashboard\"/>
    </mc:Choice>
  </mc:AlternateContent>
  <workbookProtection lockStructure="1"/>
  <bookViews>
    <workbookView xWindow="0" yWindow="0" windowWidth="25200" windowHeight="12135" tabRatio="721" activeTab="2"/>
  </bookViews>
  <sheets>
    <sheet name="Meniu" sheetId="1" r:id="rId1"/>
    <sheet name="Lista Indicatorilor" sheetId="45" r:id="rId2"/>
    <sheet name="Introducerea datelor" sheetId="29" r:id="rId3"/>
    <sheet name="Detalii despre Grant" sheetId="27" r:id="rId4"/>
    <sheet name="Financiar" sheetId="30" r:id="rId5"/>
    <sheet name="Management" sheetId="35" r:id="rId6"/>
    <sheet name="Programatic" sheetId="37" r:id="rId7"/>
    <sheet name="Recomandari" sheetId="42" r:id="rId8"/>
    <sheet name="Actions" sheetId="39" r:id="rId9"/>
    <sheet name="Setup" sheetId="32" state="hidden" r:id="rId10"/>
  </sheets>
  <definedNames>
    <definedName name="Component">Setup!$B$9:$B$14</definedName>
    <definedName name="Countries">Setup!$J$9:$J$143</definedName>
    <definedName name="Currency">Setup!$C$9:$C$11</definedName>
    <definedName name="LFA">Setup!$H$9:$H$22</definedName>
    <definedName name="Medicaments">Setup!$I$9:$I$30</definedName>
    <definedName name="PERIOD">Setup!$F$9:$F$21</definedName>
    <definedName name="Phase">Setup!$E$9:$E$13</definedName>
    <definedName name="_xlnm.Print_Area" localSheetId="8">Actions!$A$1:$L$43</definedName>
    <definedName name="_xlnm.Print_Area" localSheetId="4">Financiar!$A$2:$K$31</definedName>
    <definedName name="_xlnm.Print_Area" localSheetId="5">Management!$A$1:$L$34</definedName>
    <definedName name="_xlnm.Print_Area" localSheetId="6">Programatic!$A$1:$Q$28</definedName>
    <definedName name="PrintA">Actions!$A$2:$L$34</definedName>
    <definedName name="PrintDataF">'Introducerea datelor'!$B$25:$J$65</definedName>
    <definedName name="PrintDataM">'Introducerea datelor'!$B$67:$H$111</definedName>
    <definedName name="PrintF">Financiar!$A$2:$K$31</definedName>
    <definedName name="PrintGD">'Detalii despre Grant'!$A$2:$J$13</definedName>
    <definedName name="PrintM" localSheetId="8">Actions!$A$2:$L$6</definedName>
    <definedName name="PrintM">Management!$A$2:$L$36</definedName>
    <definedName name="PrintP">Programatic!$A$2:$P$29</definedName>
    <definedName name="PrintR">Recomandari!$A$2:$N$40</definedName>
    <definedName name="Rating">Setup!$G$9:$G$14</definedName>
    <definedName name="Round">Setup!$D$9:$D$21</definedName>
  </definedNames>
  <calcPr calcId="152511"/>
</workbook>
</file>

<file path=xl/calcChain.xml><?xml version="1.0" encoding="utf-8"?>
<calcChain xmlns="http://schemas.openxmlformats.org/spreadsheetml/2006/main">
  <c r="G28" i="37" l="1"/>
  <c r="G27" i="37"/>
  <c r="G26" i="37"/>
  <c r="G25" i="37"/>
  <c r="G24" i="37"/>
  <c r="G22" i="37"/>
  <c r="G21" i="37"/>
  <c r="O147" i="29"/>
  <c r="N147" i="29"/>
  <c r="O146" i="29"/>
  <c r="N146" i="29"/>
  <c r="O145" i="29"/>
  <c r="N145" i="29"/>
  <c r="O144" i="29"/>
  <c r="N144" i="29"/>
  <c r="O143" i="29"/>
  <c r="N143" i="29"/>
  <c r="O142" i="29"/>
  <c r="N142" i="29"/>
  <c r="N34" i="29" l="1"/>
  <c r="M34" i="29"/>
  <c r="N33" i="29"/>
  <c r="M33" i="29"/>
  <c r="C47" i="29" l="1"/>
  <c r="L33" i="29"/>
  <c r="I34" i="29" l="1"/>
  <c r="J34" i="29" s="1"/>
  <c r="K34" i="29" s="1"/>
  <c r="L34" i="29" s="1"/>
  <c r="I33" i="29"/>
  <c r="J33" i="29" s="1"/>
  <c r="G33" i="29"/>
  <c r="O33" i="29"/>
  <c r="L147" i="29" l="1"/>
  <c r="K147" i="29"/>
  <c r="J147" i="29"/>
  <c r="H147" i="29"/>
  <c r="M146" i="29"/>
  <c r="L146" i="29"/>
  <c r="K146" i="29"/>
  <c r="J146" i="29"/>
  <c r="I146" i="29"/>
  <c r="H146" i="29"/>
  <c r="F146" i="29"/>
  <c r="M145" i="29"/>
  <c r="L145" i="29"/>
  <c r="K145" i="29"/>
  <c r="J145" i="29"/>
  <c r="I145" i="29"/>
  <c r="H145" i="29"/>
  <c r="M144" i="29"/>
  <c r="L144" i="29"/>
  <c r="K144" i="29"/>
  <c r="J144" i="29"/>
  <c r="I144" i="29"/>
  <c r="H144" i="29"/>
  <c r="F144" i="29"/>
  <c r="M143" i="29"/>
  <c r="L143" i="29"/>
  <c r="K143" i="29"/>
  <c r="J143" i="29"/>
  <c r="H143" i="29"/>
  <c r="M142" i="29"/>
  <c r="L142" i="29"/>
  <c r="K142" i="29"/>
  <c r="J142" i="29"/>
  <c r="I142" i="29"/>
  <c r="H142" i="29"/>
  <c r="F142" i="29"/>
  <c r="M136" i="29"/>
  <c r="M130" i="29"/>
  <c r="I130" i="29"/>
  <c r="I128" i="29"/>
  <c r="M126" i="29"/>
  <c r="I126" i="29"/>
  <c r="M122" i="29"/>
  <c r="M147" i="29" s="1"/>
  <c r="I122" i="29"/>
  <c r="I147" i="29" s="1"/>
  <c r="M120" i="29"/>
  <c r="I120" i="29"/>
  <c r="M118" i="29"/>
  <c r="I118" i="29"/>
  <c r="I143" i="29" s="1"/>
  <c r="E90" i="29" l="1"/>
  <c r="M35" i="29"/>
  <c r="F47" i="29"/>
  <c r="K35" i="29"/>
  <c r="D47" i="29"/>
  <c r="D41" i="42"/>
  <c r="M9" i="37"/>
  <c r="G9" i="37"/>
  <c r="C9" i="37"/>
  <c r="E55" i="29"/>
  <c r="E54" i="29"/>
  <c r="E53" i="29"/>
  <c r="E52" i="29"/>
  <c r="D37" i="42"/>
  <c r="B32" i="29"/>
  <c r="B31" i="29"/>
  <c r="E51" i="29"/>
  <c r="D38" i="29"/>
  <c r="C38" i="29"/>
  <c r="B22" i="45"/>
  <c r="B2" i="45"/>
  <c r="B2" i="39"/>
  <c r="B2" i="42"/>
  <c r="B2" i="37"/>
  <c r="B2" i="35"/>
  <c r="K5" i="30"/>
  <c r="K4" i="30"/>
  <c r="L5" i="35"/>
  <c r="L4" i="35"/>
  <c r="Q5" i="37"/>
  <c r="Q4" i="37"/>
  <c r="M5" i="42"/>
  <c r="M4" i="42"/>
  <c r="L5" i="39"/>
  <c r="L4" i="39"/>
  <c r="C4" i="39"/>
  <c r="C3" i="39"/>
  <c r="B3" i="39"/>
  <c r="C4" i="42"/>
  <c r="C3" i="42"/>
  <c r="B3" i="42"/>
  <c r="C4" i="37"/>
  <c r="C3" i="37"/>
  <c r="B3" i="37"/>
  <c r="C4" i="35"/>
  <c r="C3" i="35"/>
  <c r="B3" i="35"/>
  <c r="C4" i="30"/>
  <c r="C3" i="30"/>
  <c r="B3" i="30"/>
  <c r="B2" i="30"/>
  <c r="I9" i="27"/>
  <c r="G9" i="27"/>
  <c r="G13" i="27"/>
  <c r="G11" i="27"/>
  <c r="D11" i="27"/>
  <c r="B12" i="27"/>
  <c r="I11" i="27"/>
  <c r="D10" i="27"/>
  <c r="B10" i="27"/>
  <c r="B9" i="27"/>
  <c r="B6" i="27"/>
  <c r="B3" i="27"/>
  <c r="B3" i="32" s="1"/>
  <c r="B4" i="1"/>
  <c r="E89" i="29"/>
  <c r="D11" i="42"/>
  <c r="J3" i="35"/>
  <c r="L3" i="35"/>
  <c r="I3" i="30"/>
  <c r="K3" i="30"/>
  <c r="H8" i="30" s="1"/>
  <c r="D33" i="42"/>
  <c r="D34" i="42"/>
  <c r="D35" i="42"/>
  <c r="D36" i="42"/>
  <c r="D38" i="42"/>
  <c r="D39" i="42"/>
  <c r="D40" i="42"/>
  <c r="D32" i="42"/>
  <c r="D31" i="42"/>
  <c r="D30" i="42"/>
  <c r="D29" i="42"/>
  <c r="E109" i="29"/>
  <c r="G109" i="29" s="1"/>
  <c r="I109" i="29" s="1"/>
  <c r="E108" i="29"/>
  <c r="G108" i="29" s="1"/>
  <c r="I108" i="29" s="1"/>
  <c r="E110" i="29"/>
  <c r="G110" i="29" s="1"/>
  <c r="I110" i="29" s="1"/>
  <c r="E111" i="29"/>
  <c r="G111" i="29" s="1"/>
  <c r="I111" i="29" s="1"/>
  <c r="K30" i="35"/>
  <c r="K31" i="35"/>
  <c r="K32" i="35"/>
  <c r="K33" i="35"/>
  <c r="H29" i="30"/>
  <c r="H28" i="30"/>
  <c r="H27" i="30"/>
  <c r="D24" i="42"/>
  <c r="D23" i="42"/>
  <c r="D22" i="42"/>
  <c r="D21" i="42"/>
  <c r="D20" i="42"/>
  <c r="D19" i="42"/>
  <c r="D14" i="42"/>
  <c r="D13" i="42"/>
  <c r="D12" i="42"/>
  <c r="B25" i="45"/>
  <c r="B23" i="45"/>
  <c r="B21" i="45"/>
  <c r="B20" i="45"/>
  <c r="B19" i="45"/>
  <c r="B11" i="45"/>
  <c r="B10" i="45"/>
  <c r="B9" i="45"/>
  <c r="B8" i="45"/>
  <c r="B4" i="37"/>
  <c r="B4" i="35"/>
  <c r="B4" i="30"/>
  <c r="G73" i="29"/>
  <c r="E20" i="42" s="1"/>
  <c r="G12" i="27"/>
  <c r="H4" i="1"/>
  <c r="G72" i="29"/>
  <c r="K27" i="30"/>
  <c r="J27" i="30"/>
  <c r="K28" i="30"/>
  <c r="J28" i="30"/>
  <c r="K29" i="30"/>
  <c r="J29" i="30"/>
  <c r="B4" i="39"/>
  <c r="D5" i="39"/>
  <c r="E4" i="39"/>
  <c r="K5" i="39"/>
  <c r="J4" i="39"/>
  <c r="L3" i="39"/>
  <c r="J3" i="39"/>
  <c r="L5" i="42"/>
  <c r="L4" i="42"/>
  <c r="E5" i="42"/>
  <c r="E4" i="42"/>
  <c r="B4" i="42"/>
  <c r="M3" i="42"/>
  <c r="L3" i="42"/>
  <c r="E4" i="37"/>
  <c r="Q3" i="37"/>
  <c r="H30" i="35"/>
  <c r="I33" i="35"/>
  <c r="I32" i="35"/>
  <c r="I31" i="35"/>
  <c r="I30" i="35"/>
  <c r="B26" i="35"/>
  <c r="B13" i="27"/>
  <c r="B11" i="27"/>
  <c r="G10" i="27"/>
  <c r="D9" i="27"/>
  <c r="F6" i="27"/>
  <c r="D5" i="35"/>
  <c r="E4" i="35"/>
  <c r="K5" i="35"/>
  <c r="J4" i="35"/>
  <c r="D5" i="37"/>
  <c r="P5" i="37"/>
  <c r="P4" i="37"/>
  <c r="O3" i="37"/>
  <c r="J5" i="30"/>
  <c r="D5" i="30"/>
  <c r="I4" i="30"/>
  <c r="E4" i="30"/>
  <c r="B36" i="39"/>
  <c r="B34" i="39"/>
  <c r="B34" i="35"/>
  <c r="Q50" i="29"/>
  <c r="Q29" i="29"/>
  <c r="Z24" i="37"/>
  <c r="AA24" i="37" s="1"/>
  <c r="Z23" i="37"/>
  <c r="AA23" i="37" s="1"/>
  <c r="Z22" i="37"/>
  <c r="AA22" i="37" s="1"/>
  <c r="AF21" i="37"/>
  <c r="AE21" i="37"/>
  <c r="AD21" i="37"/>
  <c r="AC21" i="37"/>
  <c r="AB21" i="37"/>
  <c r="T21" i="37"/>
  <c r="U21" i="37"/>
  <c r="V21" i="37"/>
  <c r="W21" i="37"/>
  <c r="X21" i="37"/>
  <c r="T22" i="37"/>
  <c r="U22" i="37"/>
  <c r="V22" i="37"/>
  <c r="W22" i="37"/>
  <c r="X22" i="37"/>
  <c r="T23" i="37"/>
  <c r="U23" i="37"/>
  <c r="V23" i="37"/>
  <c r="W23" i="37"/>
  <c r="X23" i="37"/>
  <c r="T24" i="37"/>
  <c r="U24" i="37"/>
  <c r="V24" i="37"/>
  <c r="W24" i="37"/>
  <c r="X24" i="37"/>
  <c r="U27" i="37"/>
  <c r="T25" i="37"/>
  <c r="U25" i="37"/>
  <c r="V25" i="37"/>
  <c r="W25" i="37"/>
  <c r="X25" i="37"/>
  <c r="T28" i="37"/>
  <c r="T26" i="37"/>
  <c r="U26" i="37"/>
  <c r="V26" i="37"/>
  <c r="W26" i="37"/>
  <c r="X26" i="37"/>
  <c r="T27" i="37"/>
  <c r="V27" i="37"/>
  <c r="X27" i="37"/>
  <c r="U28" i="37"/>
  <c r="W28" i="37"/>
  <c r="T29" i="37"/>
  <c r="U29" i="37"/>
  <c r="V29" i="37"/>
  <c r="W29" i="37"/>
  <c r="X29" i="37"/>
  <c r="X28" i="37"/>
  <c r="V28" i="37"/>
  <c r="W27" i="37"/>
  <c r="Q33" i="29"/>
  <c r="H35" i="29"/>
  <c r="Q35" i="29"/>
  <c r="Q34" i="29"/>
  <c r="Q49" i="29"/>
  <c r="G35" i="29"/>
  <c r="Q30" i="29"/>
  <c r="E35" i="29"/>
  <c r="D35" i="29"/>
  <c r="C35" i="29"/>
  <c r="Q31" i="29"/>
  <c r="F35" i="29"/>
  <c r="J35" i="29"/>
  <c r="I35" i="29"/>
  <c r="N35" i="29"/>
  <c r="Q32" i="29"/>
  <c r="B15" i="35" l="1"/>
  <c r="H22" i="30"/>
  <c r="B22" i="30"/>
  <c r="B2" i="1"/>
  <c r="L35" i="29"/>
  <c r="P31" i="29" s="1"/>
  <c r="B8" i="30"/>
  <c r="H7" i="35"/>
  <c r="AB23" i="37"/>
  <c r="AE23" i="37"/>
  <c r="AD23" i="37"/>
  <c r="AC23" i="37"/>
  <c r="AF23" i="37"/>
  <c r="AF22" i="37"/>
  <c r="AC22" i="37"/>
  <c r="AE22" i="37"/>
  <c r="AD22" i="37"/>
  <c r="AB22" i="37"/>
  <c r="AC24" i="37"/>
  <c r="AF24" i="37"/>
  <c r="AB24" i="37"/>
  <c r="AE24" i="37"/>
  <c r="AD24" i="37"/>
  <c r="K110" i="29"/>
  <c r="L32" i="35" s="1"/>
  <c r="J32" i="35"/>
  <c r="K108" i="29"/>
  <c r="L30" i="35" s="1"/>
  <c r="J30" i="35"/>
  <c r="K111" i="29"/>
  <c r="L33" i="35" s="1"/>
  <c r="J33" i="35"/>
  <c r="K109" i="29"/>
  <c r="L31" i="35" s="1"/>
  <c r="J31" i="35"/>
  <c r="H15" i="35"/>
  <c r="B7" i="35"/>
  <c r="H26" i="35"/>
  <c r="F20" i="42"/>
</calcChain>
</file>

<file path=xl/comments1.xml><?xml version="1.0" encoding="utf-8"?>
<comments xmlns="http://schemas.openxmlformats.org/spreadsheetml/2006/main">
  <authors>
    <author>mgleixner</author>
    <author>molszak</author>
  </authors>
  <commentList>
    <comment ref="B30" authorId="0" shapeId="0">
      <text>
        <r>
          <rPr>
            <sz val="8"/>
            <color indexed="81"/>
            <rFont val="Tahoma"/>
            <family val="2"/>
            <charset val="204"/>
          </rPr>
          <t>To define your periods (eg. P1, P2, P3 etc or P9, P10, P11 etc) you need to unprotect the cells.</t>
        </r>
      </text>
    </comment>
    <comment ref="B72" authorId="1" shapeId="0">
      <text>
        <r>
          <rPr>
            <b/>
            <sz val="8"/>
            <color indexed="81"/>
            <rFont val="Tahoma"/>
            <family val="2"/>
            <charset val="204"/>
          </rPr>
          <t xml:space="preserve">If data are not available, do not enter zeros; rather, leave the cells in the table blank. </t>
        </r>
      </text>
    </comment>
    <comment ref="B73" authorId="1" shapeId="0">
      <text>
        <r>
          <rPr>
            <b/>
            <sz val="8"/>
            <color indexed="81"/>
            <rFont val="Tahoma"/>
            <family val="2"/>
            <charset val="204"/>
          </rPr>
          <t>If data are not available, do not enter zeros; rather, leave the cells in this table blank.</t>
        </r>
      </text>
    </comment>
    <comment ref="B79" authorId="0" shapeId="0">
      <text>
        <r>
          <rPr>
            <sz val="8"/>
            <color indexed="81"/>
            <rFont val="Tahoma"/>
            <family val="2"/>
            <charset val="204"/>
          </rPr>
          <t xml:space="preserve">If data are not available, do not enter zeros; rather, leave the cells in this table blank. </t>
        </r>
      </text>
    </comment>
    <comment ref="B94" authorId="0" shapeId="0">
      <text>
        <r>
          <rPr>
            <sz val="8"/>
            <color indexed="81"/>
            <rFont val="Tahoma"/>
            <family val="2"/>
            <charset val="204"/>
          </rPr>
          <t>To define your periods (eg. P1, P2, P3 etc or P9, P10, P11 etc) you need to unprotect the cells.</t>
        </r>
      </text>
    </comment>
  </commentList>
</comments>
</file>

<file path=xl/sharedStrings.xml><?xml version="1.0" encoding="utf-8"?>
<sst xmlns="http://schemas.openxmlformats.org/spreadsheetml/2006/main" count="690" uniqueCount="515">
  <si>
    <t>Numerator: Number of released prison inmates on TB treatment supported through the TB treatment follow-up program during a given time period.
Denominator: Total number of released prison inmates on TB treatment during the same time period.  Because the denominator may vary the targets are set in percentage and absolute numbers will be reported with each Progress Update. All inmates participating in the treatment follow-up program will be provided with financial incentives upon completion of their treatment. When needed, the beneficiaries will be also provided with legal support/processing of legal papers/identification documents.                                                                                                                                       Actual absolute figures for numerator and deniminator will be provided with the report.</t>
  </si>
  <si>
    <t xml:space="preserve">Training program of PHC staff (doctors and nurses) will be continued to strengthen their involvement in TB control, with priority attention to TB case detection, strengthening referrals and cooperation with specialized TB service, TB case management in out-patient settings (including MDR-TB cases), community TB care and adherence support, defaulter tracing and contacts' investigation, in conditions of revised TB care delivery model.                                                                                                                                                                                                      Related activity 3.4.1 </t>
  </si>
  <si>
    <t>Training records and SR reports</t>
  </si>
  <si>
    <t>All persons who attended the course not less than 80% and signed the list of participation at training</t>
  </si>
  <si>
    <t xml:space="preserve">Training records </t>
  </si>
  <si>
    <t>Training records</t>
  </si>
  <si>
    <t>TB patient register and SR reports</t>
  </si>
  <si>
    <t>Patient is considered "reached" if he/she receives at least 25 DOT interventions during 1 month.</t>
  </si>
  <si>
    <t>Register of people reached and SR reports</t>
  </si>
  <si>
    <t>All patients who receive at least three food packages per month.</t>
  </si>
  <si>
    <t>All inmates participating in the treatment follow-up program</t>
  </si>
  <si>
    <t>SR reports</t>
  </si>
  <si>
    <t>New persons who received services during the reported period</t>
  </si>
  <si>
    <t>Program reports</t>
  </si>
  <si>
    <t>Empowerment of people with TB and Communities in Moldova</t>
  </si>
  <si>
    <t>Strengthen the health system and engage all available partners in TB control</t>
  </si>
  <si>
    <t>Integrate TB services on both sides of the prison walls</t>
  </si>
  <si>
    <t>Ensure universal access to diagnosis, treatment, care and support of drug-resistant tuberculosis</t>
  </si>
  <si>
    <t>Operational research in priority issues of TB and monitoring and evaluation</t>
  </si>
  <si>
    <t>Project management</t>
  </si>
  <si>
    <t>Number of TB patients registered under DOTS program who are receiving incentives and enablers to improve their  treatment adherence (Numarul de pacienți înregistrați în programul DOTS care au beneficiat de stimulente pentru sporirea complianței la tratament)</t>
  </si>
  <si>
    <t>Number of volunteers, members of multidisciplinary teams and NGOs representatives trained in TB community aspects(Numarul de voluntari, membri din echipele multidisciplinare, reprezentanti ai ONG-lor insruiti  în aspecte DOT și controlul tuberculozei la nivel de comunitate)</t>
  </si>
  <si>
    <t>Number of people (TB,TB/HIV patients and their families)  reached by peer support groups (Numarul de persoane (pacienți TB,TB/HIV și familiile lor) care au fost instruiti de către grupurile de la egal la egal)</t>
  </si>
  <si>
    <t>Number of peer educators, journalists at national and district level and local stakeholders trained in TB and TB/HIV issues (Numarul de educatori de la egal la egal, jurnaliști la nivel național și regional, persoane-cheie din republică instruiți in TB și TB/HIV)</t>
  </si>
  <si>
    <t>Number and percentage of MDR-TB patients registered under DOTS program who are receiving incentives and enablers for improved treatment compliance (Numarul și procentul de pacienți înregistrați în programul DOTS Plus care au primit stimulente pentru sporirea complianței la tratament)</t>
  </si>
  <si>
    <t>Number of TB service staff trained in DR-TB management (Numarul de personal din serviciu TB  instruiti in managementul TB-MDR)</t>
  </si>
  <si>
    <t xml:space="preserve">Percentage of released prison inmates on TB treatment supported through the TB treatment follow-up program (Procentul de deţinuţi înrolați  în tratamentul TB și susţinuți prin programul tratamentului TB de follow-up)  </t>
  </si>
  <si>
    <t>Number of new TB patients in ambulatory phases provided with DOT support by the community (Numărul pacienților noi cu TB aflați în faza de ambulator care au beneficiat de suportul DOT în cadrul centrelor comunitare)</t>
  </si>
  <si>
    <t xml:space="preserve">Number of PHC staff trained in TB case management, community TB care issues and methods of informational work with different groups of population  (Numărul de lucrători medicali instruiți în managementul de caz, probleme de îngrijire comunitară, lucru informaţional cu diferite grupuri de populaţie)  </t>
  </si>
  <si>
    <t>The default rate among New TB Cases in Community Centers (Rata abandonurilor cazurilor noi de TB în cadrul centrelor comunitare)</t>
  </si>
  <si>
    <t>Assessed (Evaluați)</t>
  </si>
  <si>
    <t>Receiving Funding (Au recepționat surse)</t>
  </si>
  <si>
    <t>Number of TB patients registered under DOTS program who are receiving incentives and enablers to improve their  treatment adherence 
(Numărul pacienților noi înregistrați în programul DOTS, care au beneficiat de suport motivațional pentru a spori aderența la tratament )</t>
  </si>
  <si>
    <t>Number and percentage of MDR-TB patients registered under DOTS program who are receiving incentives and enablers for improved treatment compliance 
(Numărul de  pacienți cu MDRTB înregistrați în tratamentul DOTS Plus care au beneficiat de suport motivațional pentru a spori aderența la tratament)</t>
  </si>
  <si>
    <t>Strengthen community involvement and foster partnerships for effective TB control</t>
  </si>
  <si>
    <t>Ensure successful TB case management through patient support and strengthening health system capacities</t>
  </si>
  <si>
    <r>
      <t xml:space="preserve">
</t>
    </r>
    <r>
      <rPr>
        <b/>
        <sz val="11"/>
        <color indexed="8"/>
        <rFont val="Arial"/>
        <family val="2"/>
      </rPr>
      <t xml:space="preserve">Identified: </t>
    </r>
    <r>
      <rPr>
        <sz val="11"/>
        <color indexed="8"/>
        <rFont val="Arial"/>
        <family val="2"/>
      </rPr>
      <t xml:space="preserve">Total number of potential SRs identified by the PR for the phase. </t>
    </r>
    <r>
      <rPr>
        <b/>
        <sz val="11"/>
        <color indexed="8"/>
        <rFont val="Arial"/>
        <family val="2"/>
      </rPr>
      <t xml:space="preserve">Assessed: </t>
    </r>
    <r>
      <rPr>
        <sz val="11"/>
        <color indexed="8"/>
        <rFont val="Arial"/>
        <family val="2"/>
      </rPr>
      <t xml:space="preserve">Total number of potential SRs assessed by the PR to determine whether they qualify to function as SRs for the grant. </t>
    </r>
    <r>
      <rPr>
        <b/>
        <sz val="11"/>
        <color indexed="8"/>
        <rFont val="Arial"/>
        <family val="2"/>
      </rPr>
      <t>Approved:</t>
    </r>
    <r>
      <rPr>
        <sz val="11"/>
        <color indexed="8"/>
        <rFont val="Arial"/>
        <family val="2"/>
      </rPr>
      <t xml:space="preserve"> Total number of SRs that have been approved</t>
    </r>
    <r>
      <rPr>
        <b/>
        <sz val="11"/>
        <color indexed="8"/>
        <rFont val="Arial"/>
        <family val="2"/>
      </rPr>
      <t xml:space="preserve">. Signed: </t>
    </r>
    <r>
      <rPr>
        <sz val="11"/>
        <color indexed="8"/>
        <rFont val="Arial"/>
        <family val="2"/>
      </rPr>
      <t xml:space="preserve">Total number of SRs that have signed agreements/contracts with the PR under the grant. </t>
    </r>
    <r>
      <rPr>
        <b/>
        <sz val="11"/>
        <color indexed="8"/>
        <rFont val="Arial"/>
        <family val="2"/>
      </rPr>
      <t xml:space="preserve">Receiving funding: </t>
    </r>
    <r>
      <rPr>
        <sz val="11"/>
        <color indexed="8"/>
        <rFont val="Arial"/>
        <family val="2"/>
      </rPr>
      <t xml:space="preserve">Total number of SRs that are getting funds and/or supplies from the PR.
Numbers of SRs Identified, Assessed, Approved, Signed and Receiving funds are cumulative for the phase, with the following exceptions:  
If an SR does not need new approval in Phase II, then approval in Phase I is counted. 
If an SR was signed in a previous Phase but is </t>
    </r>
    <r>
      <rPr>
        <b/>
        <sz val="11"/>
        <color indexed="8"/>
        <rFont val="Arial"/>
        <family val="2"/>
      </rPr>
      <t>not</t>
    </r>
    <r>
      <rPr>
        <sz val="11"/>
        <color indexed="8"/>
        <rFont val="Arial"/>
        <family val="2"/>
      </rPr>
      <t xml:space="preserve"> working in the current Phase, that SR is no longer counted in Identified, Assessed, Approved.</t>
    </r>
  </si>
  <si>
    <t>% Cumulative</t>
  </si>
  <si>
    <t>Programmatic</t>
  </si>
  <si>
    <t>Comments:</t>
  </si>
  <si>
    <t xml:space="preserve">Comments: </t>
  </si>
  <si>
    <t>Title of the Grant:</t>
  </si>
  <si>
    <t>Start Date:</t>
  </si>
  <si>
    <t>€</t>
  </si>
  <si>
    <t>Round 9</t>
  </si>
  <si>
    <t>Phase 2</t>
  </si>
  <si>
    <t>Round 1</t>
  </si>
  <si>
    <t>Phase 1</t>
  </si>
  <si>
    <t>$</t>
  </si>
  <si>
    <t>Round 2</t>
  </si>
  <si>
    <t>Report Period:</t>
  </si>
  <si>
    <t>to:</t>
  </si>
  <si>
    <t>Round 3</t>
  </si>
  <si>
    <t>RCC</t>
  </si>
  <si>
    <t>Round 4</t>
  </si>
  <si>
    <t>Country:</t>
  </si>
  <si>
    <t>Component:</t>
  </si>
  <si>
    <t>HIV / AIDS</t>
  </si>
  <si>
    <t>Latest Rating:</t>
  </si>
  <si>
    <t>Report preparation date:</t>
  </si>
  <si>
    <t>Local Fund Agent:</t>
  </si>
  <si>
    <t>Prepared by:</t>
  </si>
  <si>
    <t>Component</t>
  </si>
  <si>
    <t>MALARIA</t>
  </si>
  <si>
    <t>TB</t>
  </si>
  <si>
    <t>Currency</t>
  </si>
  <si>
    <t>Round</t>
  </si>
  <si>
    <t>Round 5</t>
  </si>
  <si>
    <t>Round 6</t>
  </si>
  <si>
    <t>Round 7</t>
  </si>
  <si>
    <t>Round 8</t>
  </si>
  <si>
    <t>Phase</t>
  </si>
  <si>
    <t>Raiting</t>
  </si>
  <si>
    <t>A1</t>
  </si>
  <si>
    <t>A2</t>
  </si>
  <si>
    <t>B1</t>
  </si>
  <si>
    <t>B2</t>
  </si>
  <si>
    <t>C</t>
  </si>
  <si>
    <t>CA (Crown Agents)</t>
  </si>
  <si>
    <t>DEL (Deloitte)</t>
  </si>
  <si>
    <t>DTT (DTT Emerging Markets)</t>
  </si>
  <si>
    <t>FIN (Finconsult)</t>
  </si>
  <si>
    <t>GT (Grant Thornton)</t>
  </si>
  <si>
    <t>H-C (Hodar-Conseil)</t>
  </si>
  <si>
    <t>KPMG (KPMG)</t>
  </si>
  <si>
    <t>MSCI (MSCI)</t>
  </si>
  <si>
    <t>PwC (PricewaterhouseCoopers)</t>
  </si>
  <si>
    <t xml:space="preserve">STI (Swiss Tropical Institute), </t>
  </si>
  <si>
    <t>Total</t>
  </si>
  <si>
    <t>Disbursement</t>
  </si>
  <si>
    <t>Expected (days)</t>
  </si>
  <si>
    <t>Actual (days)</t>
  </si>
  <si>
    <t>Financial Indicators</t>
  </si>
  <si>
    <t>Management Indicators</t>
  </si>
  <si>
    <t>NVP</t>
  </si>
  <si>
    <t>3TC</t>
  </si>
  <si>
    <t>D4T</t>
  </si>
  <si>
    <t>AZT</t>
  </si>
  <si>
    <t>DDI</t>
  </si>
  <si>
    <t>EFV</t>
  </si>
  <si>
    <t>AS/MQ</t>
  </si>
  <si>
    <t>AS/LF</t>
  </si>
  <si>
    <t>AS/AQ</t>
  </si>
  <si>
    <t>Products</t>
  </si>
  <si>
    <t>Peru</t>
  </si>
  <si>
    <t>HIVAIDS / TB</t>
  </si>
  <si>
    <t>HSS</t>
  </si>
  <si>
    <t>Target</t>
  </si>
  <si>
    <t xml:space="preserve">Achieved </t>
  </si>
  <si>
    <t>Medicaments</t>
  </si>
  <si>
    <t>Indicators</t>
  </si>
  <si>
    <t>Achieved</t>
  </si>
  <si>
    <t>min</t>
  </si>
  <si>
    <t>max</t>
  </si>
  <si>
    <t>Comments</t>
  </si>
  <si>
    <t xml:space="preserve">Financial </t>
  </si>
  <si>
    <t>Management</t>
  </si>
  <si>
    <t>What is the overall status of this grant implementation?</t>
  </si>
  <si>
    <t>Due Date</t>
  </si>
  <si>
    <t>Summary Comments</t>
  </si>
  <si>
    <t>Are all funds reaching implementation levels and being spent according to budget?</t>
  </si>
  <si>
    <t>Are technical targets being achieved?</t>
  </si>
  <si>
    <t>Are procurement and hiring on schedule?</t>
  </si>
  <si>
    <t>F1</t>
  </si>
  <si>
    <t>F2</t>
  </si>
  <si>
    <t>F3</t>
  </si>
  <si>
    <t>F4</t>
  </si>
  <si>
    <t>P1</t>
  </si>
  <si>
    <t>P2</t>
  </si>
  <si>
    <t>P3</t>
  </si>
  <si>
    <t>P4</t>
  </si>
  <si>
    <t>M1</t>
  </si>
  <si>
    <t>M2</t>
  </si>
  <si>
    <t>M3</t>
  </si>
  <si>
    <t>M4</t>
  </si>
  <si>
    <t>M5</t>
  </si>
  <si>
    <t>Yes</t>
  </si>
  <si>
    <t>M6</t>
  </si>
  <si>
    <t>P5</t>
  </si>
  <si>
    <t>P6</t>
  </si>
  <si>
    <t>P7</t>
  </si>
  <si>
    <t>P8</t>
  </si>
  <si>
    <t>P9</t>
  </si>
  <si>
    <t>P10</t>
  </si>
  <si>
    <t>P11</t>
  </si>
  <si>
    <t>SRs</t>
  </si>
  <si>
    <t>CCM Decision</t>
  </si>
  <si>
    <t>Countries</t>
  </si>
  <si>
    <t>Afghanistan</t>
  </si>
  <si>
    <t>Albania</t>
  </si>
  <si>
    <t>Algeria</t>
  </si>
  <si>
    <t>Angola</t>
  </si>
  <si>
    <t>Argentina</t>
  </si>
  <si>
    <t>Armenia</t>
  </si>
  <si>
    <t>Azerbaijan</t>
  </si>
  <si>
    <t>Bangladesh</t>
  </si>
  <si>
    <t>Belarus</t>
  </si>
  <si>
    <t>Belize</t>
  </si>
  <si>
    <t>Benin</t>
  </si>
  <si>
    <t>Bhutan</t>
  </si>
  <si>
    <t>Bolivia</t>
  </si>
  <si>
    <t>Bosnia and Herzegovina</t>
  </si>
  <si>
    <t>Botswana</t>
  </si>
  <si>
    <t>Brazil</t>
  </si>
  <si>
    <t>Bulgaria</t>
  </si>
  <si>
    <t>Burkina Faso</t>
  </si>
  <si>
    <t>Burundi</t>
  </si>
  <si>
    <t>Cambodia</t>
  </si>
  <si>
    <t>Cameroon</t>
  </si>
  <si>
    <t>Cape Verde</t>
  </si>
  <si>
    <t>Central African Republic</t>
  </si>
  <si>
    <t>Chad</t>
  </si>
  <si>
    <t>Chile</t>
  </si>
  <si>
    <t>China</t>
  </si>
  <si>
    <t>Colombia</t>
  </si>
  <si>
    <t>Comoros</t>
  </si>
  <si>
    <t>Congo (Democratic Republic of the)</t>
  </si>
  <si>
    <t>Congo (Republic of the)</t>
  </si>
  <si>
    <t>Costa Rica</t>
  </si>
  <si>
    <t>Cote d'Ivoire</t>
  </si>
  <si>
    <t>Croatia</t>
  </si>
  <si>
    <t>Cuba</t>
  </si>
  <si>
    <t>Djibouti</t>
  </si>
  <si>
    <t>Dominican Republic</t>
  </si>
  <si>
    <t>Ecuador</t>
  </si>
  <si>
    <t>Egypt</t>
  </si>
  <si>
    <t>El Salvador</t>
  </si>
  <si>
    <t>Equatorial Guinea</t>
  </si>
  <si>
    <t>Eritrea</t>
  </si>
  <si>
    <t>Estonia</t>
  </si>
  <si>
    <t>Ethiopia</t>
  </si>
  <si>
    <t>Fiji</t>
  </si>
  <si>
    <t>Gabon</t>
  </si>
  <si>
    <t>Gambia</t>
  </si>
  <si>
    <t>Georgia</t>
  </si>
  <si>
    <t>Ghana</t>
  </si>
  <si>
    <t>Global(LWF)</t>
  </si>
  <si>
    <t>Guatemala</t>
  </si>
  <si>
    <t>Guinea</t>
  </si>
  <si>
    <t>Guinea-Bissau</t>
  </si>
  <si>
    <t>Guyana</t>
  </si>
  <si>
    <t>Haiti</t>
  </si>
  <si>
    <t>Honduras</t>
  </si>
  <si>
    <t>India</t>
  </si>
  <si>
    <t>Indonesia</t>
  </si>
  <si>
    <t>Iran (Islamic Republic of)</t>
  </si>
  <si>
    <t>Iraq</t>
  </si>
  <si>
    <t>Jamaica</t>
  </si>
  <si>
    <t>Jordan</t>
  </si>
  <si>
    <t>Kazakhstan</t>
  </si>
  <si>
    <t>Kenya</t>
  </si>
  <si>
    <t>Korea, Democratic Peoples Republic of</t>
  </si>
  <si>
    <t>Kosovo (Serbia)</t>
  </si>
  <si>
    <t>Kyrgyzstan</t>
  </si>
  <si>
    <t>Lao PDR</t>
  </si>
  <si>
    <t>Lesotho</t>
  </si>
  <si>
    <t>Liberia</t>
  </si>
  <si>
    <t>Macedonia, FYR</t>
  </si>
  <si>
    <t>Madagascar</t>
  </si>
  <si>
    <t>Malawi</t>
  </si>
  <si>
    <t>Maldives</t>
  </si>
  <si>
    <t>Mali</t>
  </si>
  <si>
    <t>Mauritania</t>
  </si>
  <si>
    <t>Mauritius</t>
  </si>
  <si>
    <t>Moldova</t>
  </si>
  <si>
    <t>Mongolia</t>
  </si>
  <si>
    <t>Montenegro</t>
  </si>
  <si>
    <t>Morocco</t>
  </si>
  <si>
    <t>Mozambique</t>
  </si>
  <si>
    <t>Multi-country Africa (West Africa Corridor Program)</t>
  </si>
  <si>
    <t>Multi-country Africa(RMCC)</t>
  </si>
  <si>
    <t>Multi-country Americas (Andean)</t>
  </si>
  <si>
    <t>Multi-country Americas (CARICOM)</t>
  </si>
  <si>
    <t>Multi-country Americas (CRN+)</t>
  </si>
  <si>
    <t>Multi-country Americas (Meso)</t>
  </si>
  <si>
    <t>Multi-country Americas (OECS)</t>
  </si>
  <si>
    <t>Multi-country Americas (REDCA+)</t>
  </si>
  <si>
    <t>Multi-country Western Pacific</t>
  </si>
  <si>
    <t>Myanmar</t>
  </si>
  <si>
    <t>Namibia</t>
  </si>
  <si>
    <t>Nepal</t>
  </si>
  <si>
    <t>Nicaragua</t>
  </si>
  <si>
    <t>Niger</t>
  </si>
  <si>
    <t>Nigeria</t>
  </si>
  <si>
    <t>Pakistan</t>
  </si>
  <si>
    <t>Panama</t>
  </si>
  <si>
    <t>Papua New Guinea</t>
  </si>
  <si>
    <t>Paraguay</t>
  </si>
  <si>
    <t>Philippines</t>
  </si>
  <si>
    <t>Romania</t>
  </si>
  <si>
    <t>Russian Federation</t>
  </si>
  <si>
    <t>Rwanda</t>
  </si>
  <si>
    <t>Sao Tome and Principe</t>
  </si>
  <si>
    <t>Senegal</t>
  </si>
  <si>
    <t>Serbia</t>
  </si>
  <si>
    <t>Sierra Leone</t>
  </si>
  <si>
    <t>Solomon Islands</t>
  </si>
  <si>
    <t>Somalia</t>
  </si>
  <si>
    <t>South Africa</t>
  </si>
  <si>
    <t>Sri Lanka</t>
  </si>
  <si>
    <t>Sudan</t>
  </si>
  <si>
    <t>Suriname</t>
  </si>
  <si>
    <t>Swaziland</t>
  </si>
  <si>
    <t>Syrian Arab Republic</t>
  </si>
  <si>
    <t>Tajikistan</t>
  </si>
  <si>
    <t>Tanzania</t>
  </si>
  <si>
    <t>Thailand</t>
  </si>
  <si>
    <t>Timor-Leste</t>
  </si>
  <si>
    <t>Togo</t>
  </si>
  <si>
    <t>Tunisia</t>
  </si>
  <si>
    <t>Turkey</t>
  </si>
  <si>
    <t>Uganda</t>
  </si>
  <si>
    <t>Ukraine</t>
  </si>
  <si>
    <t>UN Theme Group on HIV/AIDS (West Bank and Gaza)</t>
  </si>
  <si>
    <t>Uzbekistan</t>
  </si>
  <si>
    <t>Viet Nam</t>
  </si>
  <si>
    <t>Yemen</t>
  </si>
  <si>
    <t>Zambia</t>
  </si>
  <si>
    <t>Zanzibar (Tanzania)</t>
  </si>
  <si>
    <t>Zimbabwe</t>
  </si>
  <si>
    <t>UNOPS</t>
  </si>
  <si>
    <t>Valor</t>
  </si>
  <si>
    <t>Rating</t>
  </si>
  <si>
    <t>from:</t>
  </si>
  <si>
    <t>Principal Recipient:</t>
  </si>
  <si>
    <t>RDT</t>
  </si>
  <si>
    <t>Name:</t>
  </si>
  <si>
    <t>Definition</t>
  </si>
  <si>
    <t>Measurement</t>
  </si>
  <si>
    <t>Data Source</t>
  </si>
  <si>
    <t>Currency of the grant ($ or Euro)</t>
  </si>
  <si>
    <t>PR, LFA, GF emails and records;  bank notification document or the notice of receipt by the PR to GF; SR reports to PR based on bank records</t>
  </si>
  <si>
    <t>PR records</t>
  </si>
  <si>
    <t>Number, in current reporting period</t>
  </si>
  <si>
    <t>PR and SR records</t>
  </si>
  <si>
    <t>Grant agreement approved budget (for categories 4 and 5 of Enhanced Finance Reporting in current phase); and PR financial data (for expenditures), and/or PSM unit (for orders placed and funding committed or obligated).</t>
  </si>
  <si>
    <r>
      <t xml:space="preserve">Number of Conditions Precedent (CPs) and Time Bound Actions (TBAs ) fulfilled, or unfulfilled. 
</t>
    </r>
    <r>
      <rPr>
        <sz val="11"/>
        <color indexed="8"/>
        <rFont val="Arial"/>
        <family val="2"/>
      </rPr>
      <t>Within the Unfulfilled category, we distinguish between those CPs and TBAs whose deadline has not passed and those for which the deadline has passed.</t>
    </r>
  </si>
  <si>
    <t>Financial information</t>
  </si>
  <si>
    <t>Management Information</t>
  </si>
  <si>
    <t>Performance Framework</t>
  </si>
  <si>
    <t>Period</t>
  </si>
  <si>
    <t>P12</t>
  </si>
  <si>
    <t>Fund Portfolio Manager:</t>
  </si>
  <si>
    <t>Person Responsible</t>
  </si>
  <si>
    <t>LFA</t>
  </si>
  <si>
    <t xml:space="preserve">Date </t>
  </si>
  <si>
    <t xml:space="preserve">The indicators should be selected by the PRs and members of the CCM or the CCM Technical Committee, from the Performance Framework </t>
  </si>
  <si>
    <t>Indicator Number: Name (Perf Framework No.)</t>
  </si>
  <si>
    <t>Isoniazid</t>
  </si>
  <si>
    <t>Ethambutol</t>
  </si>
  <si>
    <t>Rifampicin</t>
  </si>
  <si>
    <t>Pyrazimamide</t>
  </si>
  <si>
    <t>Key Recommendations from Oversight Group(s)</t>
  </si>
  <si>
    <t>Current  Reporting  Period</t>
  </si>
  <si>
    <t>Previous  Reporting  Period</t>
  </si>
  <si>
    <t xml:space="preserve">Last fund disbursement: Calendar days </t>
  </si>
  <si>
    <t>E-PAP</t>
  </si>
  <si>
    <t>Al/Lum</t>
  </si>
  <si>
    <t>TB nutri'l supplements</t>
  </si>
  <si>
    <t>Recommendations</t>
  </si>
  <si>
    <t>P1 - trend</t>
  </si>
  <si>
    <t>P2 - trend</t>
  </si>
  <si>
    <t>P3 - trend</t>
  </si>
  <si>
    <t>Set-up = List of validation for Grant Detail page</t>
  </si>
  <si>
    <t>Action Taken</t>
  </si>
  <si>
    <t>Phase:</t>
  </si>
  <si>
    <t>Round:</t>
  </si>
  <si>
    <t>Code</t>
  </si>
  <si>
    <t>Grant No.</t>
  </si>
  <si>
    <t>Total Funding</t>
  </si>
  <si>
    <t>Difference between current stock and safety stock</t>
  </si>
  <si>
    <t>Months of safety stock</t>
  </si>
  <si>
    <t>0% - 59%</t>
  </si>
  <si>
    <t>60% - 89%</t>
  </si>
  <si>
    <t>&gt; 90%</t>
  </si>
  <si>
    <t>Actions to Implement / Previous Period</t>
  </si>
  <si>
    <t>Stock level expressed in months of treatment for all current patients</t>
  </si>
  <si>
    <t>Indicator</t>
  </si>
  <si>
    <t>Data Sources</t>
  </si>
  <si>
    <t>Currency of the grant ($ or Euro) Cumulative  – Figures refer to budget and disbursements for all the periods of the phase up to and including the dashboard reporting period</t>
  </si>
  <si>
    <t>PU/DR; PR data: SR reports to PR</t>
  </si>
  <si>
    <t>• Cumulative  – Figures refer to budget, disbursements or expenditure for all the periods of the phase up to and including the dashboard reporting period.</t>
  </si>
  <si>
    <t>Number, cumulative to the dashboard reporting period. Number of fulfilled CPs and/or TBAs plus unfulfilled CPs and/or TBAs should equal the total number set by the Global Fund on the grant</t>
  </si>
  <si>
    <t>PR records; Grant Performance Reports;</t>
  </si>
  <si>
    <t>Number, cumulative to the reporting period. A SR is an institution or program with its own workplan, budget and performance targets.</t>
  </si>
  <si>
    <t>PR records; Sub-agreements/MOUs; CCM records</t>
  </si>
  <si>
    <r>
      <t xml:space="preserve">Note: </t>
    </r>
    <r>
      <rPr>
        <sz val="11"/>
        <color indexed="8"/>
        <rFont val="Arial"/>
        <family val="2"/>
      </rPr>
      <t xml:space="preserve">Category 6 of the EFR will not be considered as part of the budget for pharmaceuticals. Category 6 has several expenditures that are difficult to disaggregate or quantify, such as warehousing costs, distribution costs (particularly when distibution is done by MOHs), and others that are related to operational costs of the PSM component. </t>
    </r>
  </si>
  <si>
    <r>
      <t xml:space="preserve">Cumulative Budget per Objective:  </t>
    </r>
    <r>
      <rPr>
        <sz val="11"/>
        <color indexed="8"/>
        <rFont val="Arial"/>
        <family val="2"/>
      </rPr>
      <t xml:space="preserve">Sum of the grant budget </t>
    </r>
    <r>
      <rPr>
        <b/>
        <i/>
        <sz val="11"/>
        <color indexed="8"/>
        <rFont val="Arial"/>
        <family val="2"/>
      </rPr>
      <t>by Objective</t>
    </r>
    <r>
      <rPr>
        <sz val="11"/>
        <color indexed="8"/>
        <rFont val="Arial"/>
        <family val="2"/>
      </rPr>
      <t xml:space="preserve">, from period one of the current phase </t>
    </r>
    <r>
      <rPr>
        <b/>
        <i/>
        <sz val="11"/>
        <color indexed="8"/>
        <rFont val="Arial"/>
        <family val="2"/>
      </rPr>
      <t>up to and including</t>
    </r>
    <r>
      <rPr>
        <sz val="11"/>
        <color indexed="8"/>
        <rFont val="Arial"/>
        <family val="2"/>
      </rPr>
      <t xml:space="preserve"> the dashboard reporting period. </t>
    </r>
    <r>
      <rPr>
        <b/>
        <sz val="11"/>
        <color indexed="8"/>
        <rFont val="Arial"/>
        <family val="2"/>
      </rPr>
      <t xml:space="preserve">
Cumulative Expenditure per Objective:</t>
    </r>
    <r>
      <rPr>
        <sz val="11"/>
        <color indexed="8"/>
        <rFont val="Arial"/>
        <family val="2"/>
      </rPr>
      <t xml:space="preserve"> Sum of</t>
    </r>
    <r>
      <rPr>
        <b/>
        <sz val="11"/>
        <color indexed="8"/>
        <rFont val="Arial"/>
        <family val="2"/>
      </rPr>
      <t xml:space="preserve"> </t>
    </r>
    <r>
      <rPr>
        <sz val="11"/>
        <color indexed="8"/>
        <rFont val="Arial"/>
        <family val="2"/>
      </rPr>
      <t xml:space="preserve">amounts spent </t>
    </r>
    <r>
      <rPr>
        <b/>
        <i/>
        <sz val="11"/>
        <color indexed="8"/>
        <rFont val="Arial"/>
        <family val="2"/>
      </rPr>
      <t>by Objective</t>
    </r>
    <r>
      <rPr>
        <sz val="11"/>
        <color indexed="8"/>
        <rFont val="Arial"/>
        <family val="2"/>
      </rPr>
      <t xml:space="preserve"> directly by the PR plus the amounts transferred by the PR to all SRs from the beginning of the phase </t>
    </r>
    <r>
      <rPr>
        <b/>
        <i/>
        <sz val="11"/>
        <color indexed="8"/>
        <rFont val="Arial"/>
        <family val="2"/>
      </rPr>
      <t>up to and including</t>
    </r>
    <r>
      <rPr>
        <sz val="11"/>
        <color indexed="8"/>
        <rFont val="Arial"/>
        <family val="2"/>
      </rPr>
      <t xml:space="preserve"> dashboard reporting period, by Objective</t>
    </r>
  </si>
  <si>
    <r>
      <t xml:space="preserve">Currency of the grant ($ or Euro)
• Reporting period – Figures refer to budget, disbursements or expenditure for the reporting period to which the dashboard refers.
• Prior to reporting period - Figures refer to the total budget, disbursements or expenditure for all the periods before </t>
    </r>
    <r>
      <rPr>
        <b/>
        <i/>
        <sz val="11"/>
        <color indexed="8"/>
        <rFont val="Arial"/>
        <family val="2"/>
      </rPr>
      <t>but not including</t>
    </r>
    <r>
      <rPr>
        <sz val="11"/>
        <color indexed="8"/>
        <rFont val="Arial"/>
        <family val="2"/>
      </rPr>
      <t xml:space="preserve"> the current period.</t>
    </r>
  </si>
  <si>
    <r>
      <t xml:space="preserve">Number of calendar days; it refers only to reporting period for which the latest disbursement was received and is </t>
    </r>
    <r>
      <rPr>
        <b/>
        <sz val="11"/>
        <color indexed="8"/>
        <rFont val="Arial"/>
        <family val="2"/>
      </rPr>
      <t>not cumulative</t>
    </r>
  </si>
  <si>
    <r>
      <t xml:space="preserve">Number of reports received. The figure reflects only the period of reporting; it is </t>
    </r>
    <r>
      <rPr>
        <b/>
        <i/>
        <sz val="11"/>
        <color indexed="8"/>
        <rFont val="Arial"/>
        <family val="2"/>
      </rPr>
      <t>not cumulative.</t>
    </r>
  </si>
  <si>
    <r>
      <t xml:space="preserve">This indicator measures the budget approved for the current phase of the grant for purchase of health products and equipment and pharmaceuticals and medicines (categories 4 and 5 in the new Enhanced Financial Report), and the cumulative amounts of financial obligations and expenditures up to the dashboard reporting period. 
Budget </t>
    </r>
    <r>
      <rPr>
        <b/>
        <sz val="11"/>
        <color indexed="8"/>
        <rFont val="Arial"/>
        <family val="2"/>
      </rPr>
      <t xml:space="preserve">approved: </t>
    </r>
    <r>
      <rPr>
        <sz val="11"/>
        <color indexed="8"/>
        <rFont val="Arial"/>
        <family val="2"/>
      </rPr>
      <t xml:space="preserve">Total approved budget for purchases (categories 4 and 5) </t>
    </r>
    <r>
      <rPr>
        <b/>
        <i/>
        <sz val="11"/>
        <color indexed="8"/>
        <rFont val="Arial"/>
        <family val="2"/>
      </rPr>
      <t>for the entire phase</t>
    </r>
    <r>
      <rPr>
        <i/>
        <sz val="11"/>
        <color indexed="8"/>
        <rFont val="Arial"/>
        <family val="2"/>
      </rPr>
      <t xml:space="preserve"> </t>
    </r>
    <r>
      <rPr>
        <sz val="11"/>
        <color indexed="8"/>
        <rFont val="Arial"/>
        <family val="2"/>
      </rPr>
      <t xml:space="preserve">of the grant. It does not include the amounts for fees, management, operational costs, etc.
</t>
    </r>
    <r>
      <rPr>
        <b/>
        <sz val="11"/>
        <color indexed="8"/>
        <rFont val="Arial"/>
        <family val="2"/>
      </rPr>
      <t>Cumulative Obligations:</t>
    </r>
    <r>
      <rPr>
        <sz val="11"/>
        <color indexed="8"/>
        <rFont val="Arial"/>
        <family val="2"/>
      </rPr>
      <t xml:space="preserve"> Total of all order(s) placed and monies committed for these purchases by the PR </t>
    </r>
    <r>
      <rPr>
        <b/>
        <i/>
        <sz val="11"/>
        <color indexed="8"/>
        <rFont val="Arial"/>
        <family val="2"/>
      </rPr>
      <t xml:space="preserve">up to and including </t>
    </r>
    <r>
      <rPr>
        <sz val="11"/>
        <color indexed="8"/>
        <rFont val="Arial"/>
        <family val="2"/>
      </rPr>
      <t xml:space="preserve">the dashboard reporting period. Ideally, by the end of the Phase, budget should equal obligations.
</t>
    </r>
    <r>
      <rPr>
        <b/>
        <sz val="11"/>
        <color indexed="8"/>
        <rFont val="Arial"/>
        <family val="2"/>
      </rPr>
      <t>Cumulative expenditure:</t>
    </r>
    <r>
      <rPr>
        <sz val="11"/>
        <color indexed="8"/>
        <rFont val="Arial"/>
        <family val="2"/>
      </rPr>
      <t xml:space="preserve"> Total of actual Expenditures on category 4 and 5 </t>
    </r>
    <r>
      <rPr>
        <b/>
        <i/>
        <sz val="11"/>
        <color indexed="8"/>
        <rFont val="Arial"/>
        <family val="2"/>
      </rPr>
      <t>up to and including</t>
    </r>
    <r>
      <rPr>
        <sz val="11"/>
        <color indexed="8"/>
        <rFont val="Arial"/>
        <family val="2"/>
      </rPr>
      <t xml:space="preserve"> the dashboard reporting period (whether paid by PR or authorized to be paid by another entity like GF or other).</t>
    </r>
  </si>
  <si>
    <t>Number of months</t>
  </si>
  <si>
    <t>PR records: Warehouse data.</t>
  </si>
  <si>
    <t>Round 10</t>
  </si>
  <si>
    <t xml:space="preserve">     Enter performance data in every yellow cell.</t>
  </si>
  <si>
    <t>Decisions and Actions</t>
  </si>
  <si>
    <t>Please Select</t>
  </si>
  <si>
    <t>TOP 3</t>
  </si>
  <si>
    <t>SSR to SR</t>
  </si>
  <si>
    <t>SRs to PR</t>
  </si>
  <si>
    <t>Programmatic Indicators</t>
  </si>
  <si>
    <t>PR banking or accounting information; TGF disbursment notification; PU/DR; GF website</t>
  </si>
  <si>
    <r>
      <t>Disbursement by GF: Prior to this Reporting period:</t>
    </r>
    <r>
      <rPr>
        <sz val="11"/>
        <color indexed="8"/>
        <rFont val="Arial"/>
        <family val="2"/>
      </rPr>
      <t xml:space="preserve"> Sum of amounts transferred by the GF to either the PR or paid directly to suppliers (e.g. drugs, equipment, bed nets), up to </t>
    </r>
    <r>
      <rPr>
        <b/>
        <i/>
        <sz val="11"/>
        <color indexed="8"/>
        <rFont val="Arial"/>
        <family val="2"/>
      </rPr>
      <t>but not including</t>
    </r>
    <r>
      <rPr>
        <sz val="11"/>
        <color indexed="8"/>
        <rFont val="Arial"/>
        <family val="2"/>
      </rPr>
      <t xml:space="preserve"> dashboard reporting period. </t>
    </r>
    <r>
      <rPr>
        <b/>
        <sz val="11"/>
        <color indexed="8"/>
        <rFont val="Arial"/>
        <family val="2"/>
      </rPr>
      <t>Disbursement by GF: Reporting period:</t>
    </r>
    <r>
      <rPr>
        <sz val="11"/>
        <color indexed="8"/>
        <rFont val="Arial"/>
        <family val="2"/>
      </rPr>
      <t xml:space="preserve"> Sum of amounts transferred by the GF to either the PR or paid directly to suppliers (e.g. drugs, equipment, bed nets), during dashboard reporting period. 
</t>
    </r>
    <r>
      <rPr>
        <b/>
        <sz val="11"/>
        <color indexed="8"/>
        <rFont val="Arial"/>
        <family val="2"/>
      </rPr>
      <t>PR disbursements and expenditure:</t>
    </r>
    <r>
      <rPr>
        <sz val="11"/>
        <color indexed="8"/>
        <rFont val="Arial"/>
        <family val="2"/>
      </rPr>
      <t xml:space="preserve">  </t>
    </r>
    <r>
      <rPr>
        <b/>
        <sz val="11"/>
        <color indexed="8"/>
        <rFont val="Arial"/>
        <family val="2"/>
      </rPr>
      <t>Prior to this Reporting period:</t>
    </r>
    <r>
      <rPr>
        <sz val="11"/>
        <color indexed="8"/>
        <rFont val="Arial"/>
        <family val="2"/>
      </rPr>
      <t xml:space="preserve"> Total funds reported as being spent by the PR and/or disbursed to the Sub Recipients (SRs) up to </t>
    </r>
    <r>
      <rPr>
        <b/>
        <i/>
        <sz val="11"/>
        <color indexed="8"/>
        <rFont val="Arial"/>
        <family val="2"/>
      </rPr>
      <t xml:space="preserve">but not including </t>
    </r>
    <r>
      <rPr>
        <sz val="11"/>
        <color indexed="8"/>
        <rFont val="Arial"/>
        <family val="2"/>
      </rPr>
      <t>dashboard reporting period.</t>
    </r>
    <r>
      <rPr>
        <b/>
        <sz val="11"/>
        <color indexed="8"/>
        <rFont val="Arial"/>
        <family val="2"/>
      </rPr>
      <t xml:space="preserve"> PR disbursements and expenditure:  Reporting period:</t>
    </r>
    <r>
      <rPr>
        <sz val="11"/>
        <color indexed="8"/>
        <rFont val="Arial"/>
        <family val="2"/>
      </rPr>
      <t xml:space="preserve"> Total funds reported as being spent by the PR and/or disbursed to the Sub Recipients (SRs) during dashboard reporting period.</t>
    </r>
    <r>
      <rPr>
        <b/>
        <sz val="11"/>
        <color indexed="8"/>
        <rFont val="Arial"/>
        <family val="2"/>
      </rPr>
      <t xml:space="preserve">
Disbursements to SRs: Prior to this Reporting period: </t>
    </r>
    <r>
      <rPr>
        <sz val="11"/>
        <color indexed="8"/>
        <rFont val="Arial"/>
        <family val="2"/>
      </rPr>
      <t xml:space="preserve">The total amount transferred by the PR to Sub Recipients (SRs), up to </t>
    </r>
    <r>
      <rPr>
        <b/>
        <i/>
        <sz val="11"/>
        <color indexed="8"/>
        <rFont val="Arial"/>
        <family val="2"/>
      </rPr>
      <t>but not including</t>
    </r>
    <r>
      <rPr>
        <sz val="11"/>
        <color indexed="8"/>
        <rFont val="Arial"/>
        <family val="2"/>
      </rPr>
      <t xml:space="preserve"> dashboard reporting period. </t>
    </r>
    <r>
      <rPr>
        <b/>
        <sz val="11"/>
        <color indexed="8"/>
        <rFont val="Arial"/>
        <family val="2"/>
      </rPr>
      <t xml:space="preserve">Disbursements to SRs:Reporting period: </t>
    </r>
    <r>
      <rPr>
        <sz val="11"/>
        <color indexed="8"/>
        <rFont val="Arial"/>
        <family val="2"/>
      </rPr>
      <t>The total amount transferred by the PR to Sub Recipients (SRs), in dashboard reporting period.</t>
    </r>
    <r>
      <rPr>
        <b/>
        <sz val="11"/>
        <color indexed="8"/>
        <rFont val="Arial"/>
        <family val="2"/>
      </rPr>
      <t xml:space="preserve">
SR expenditures: Prior to this Reporting period: </t>
    </r>
    <r>
      <rPr>
        <sz val="11"/>
        <color indexed="8"/>
        <rFont val="Arial"/>
        <family val="2"/>
      </rPr>
      <t xml:space="preserve">The sum of all expenditures reported by the SRs, up to </t>
    </r>
    <r>
      <rPr>
        <b/>
        <i/>
        <sz val="11"/>
        <color indexed="8"/>
        <rFont val="Arial"/>
        <family val="2"/>
      </rPr>
      <t xml:space="preserve">but not including </t>
    </r>
    <r>
      <rPr>
        <sz val="11"/>
        <color indexed="8"/>
        <rFont val="Arial"/>
        <family val="2"/>
      </rPr>
      <t xml:space="preserve">dashboard reporting period.   </t>
    </r>
    <r>
      <rPr>
        <b/>
        <sz val="11"/>
        <color indexed="8"/>
        <rFont val="Arial"/>
        <family val="2"/>
      </rPr>
      <t>SR expenditures: Reporting period:</t>
    </r>
    <r>
      <rPr>
        <sz val="11"/>
        <color indexed="8"/>
        <rFont val="Arial"/>
        <family val="2"/>
      </rPr>
      <t xml:space="preserve"> The sum of all expenditures reported by the SRs, during dashboard reporting period.</t>
    </r>
  </si>
  <si>
    <r>
      <t>Number of PR grant management positions planned currently filled or vacant.</t>
    </r>
    <r>
      <rPr>
        <sz val="11"/>
        <color indexed="8"/>
        <rFont val="Arial"/>
        <family val="2"/>
      </rPr>
      <t xml:space="preserve"> Full time equivalents of the </t>
    </r>
    <r>
      <rPr>
        <b/>
        <sz val="11"/>
        <color indexed="8"/>
        <rFont val="Arial"/>
        <family val="2"/>
      </rPr>
      <t xml:space="preserve">managerial </t>
    </r>
    <r>
      <rPr>
        <sz val="11"/>
        <color indexed="8"/>
        <rFont val="Arial"/>
        <family val="2"/>
      </rPr>
      <t>positions that are on the organizational chart (or otherwise planned) and directly responsible for ensuring grant implementation at the PR, and lead SRs (if necessary). This will include new hires, current staff who are assigned to work on the grant’s management, as well as any staff seconded from other divisions or partner organizations.</t>
    </r>
  </si>
  <si>
    <t xml:space="preserve">Financial Information: </t>
  </si>
  <si>
    <t>V1.0</t>
  </si>
  <si>
    <r>
      <t xml:space="preserve">Days taken to submit final PU/DR to LFA – </t>
    </r>
    <r>
      <rPr>
        <sz val="11"/>
        <color indexed="8"/>
        <rFont val="Arial"/>
        <family val="2"/>
      </rPr>
      <t xml:space="preserve">This indicator measures </t>
    </r>
    <r>
      <rPr>
        <b/>
        <sz val="11"/>
        <color indexed="8"/>
        <rFont val="Arial"/>
        <family val="2"/>
      </rPr>
      <t>t</t>
    </r>
    <r>
      <rPr>
        <sz val="11"/>
        <color indexed="8"/>
        <rFont val="Arial"/>
        <family val="2"/>
      </rPr>
      <t xml:space="preserve">he number of calendar days it took the PR to send a final Performance Update and Disbursement Request (PU/DR) to the LFA after the end of the period. A 'final' PU/DR would be one for which the LFA did not require any further clarifications from the PR.
The expected value is 45 days from the end of the period, as defined in the Grant Agreement.  
The actual value is the number of calendar days from the end date of the period to the date on which the PR sent to the LFA the final PU/DR.  </t>
    </r>
    <r>
      <rPr>
        <b/>
        <sz val="11"/>
        <color indexed="8"/>
        <rFont val="Arial"/>
        <family val="2"/>
      </rPr>
      <t xml:space="preserve">
Days taken for disbursement to reach PR – </t>
    </r>
    <r>
      <rPr>
        <sz val="11"/>
        <color indexed="8"/>
        <rFont val="Arial"/>
        <family val="2"/>
      </rPr>
      <t xml:space="preserve">This indicator measures the number of calendar days it took the Global Fund to send the latest disbursement to the PR's account after receipt of the acceptable PU/DR by the LFA. 
The expected number is 45 days. 
The actual number is the number of days from the date of transmission by the PR to the LFA of the acceptable PU/DR to the date the disbursement is received by the PR at its bank.  </t>
    </r>
    <r>
      <rPr>
        <b/>
        <sz val="11"/>
        <color indexed="8"/>
        <rFont val="Arial"/>
        <family val="2"/>
      </rPr>
      <t xml:space="preserve">
Days taken for disbursement to reach SRs – </t>
    </r>
    <r>
      <rPr>
        <sz val="11"/>
        <color indexed="8"/>
        <rFont val="Arial"/>
        <family val="2"/>
      </rPr>
      <t>This indicator measures the average number of days for disbursements to be made to all the SRs.
The expected value for this indicator will be set locally by the PR and SRs, preferably in the Grant Operations Manual. 
The actual value is the average of the number of days from the receipt of the funds from the GF by the PR to the date the funds are received by each SR. Different SRs coudl receive funds on different dates and this indicator is the average across all SRs for the latest disbursement.</t>
    </r>
  </si>
  <si>
    <t xml:space="preserve">The total number of periodic reports with up-to-date financial, management and performance (programmatic) data received by the PR from SRs and by SRs from the SubSRs (SSRs) by the expected date. A 'complete' report is one that contains all the data that the PR requires for the PU/DR.
The expected date would be set by the PR in the sub-agreements. </t>
  </si>
  <si>
    <t xml:space="preserve">This indicator is a snapshot of the difference between the current (or last month) stock level of a specific product (medicine in single, fixed-dose combination, bednets, diagnostic kits, etc.) of a particular dose, expressed in monthly needs (number of months of treatment available) for all patients in the program, and the safety or buffer stock (also expressed in months) as established by the disease program, warehouse system or essential drugs program, for the particular product and dosage.  
The table will show the difference in months in colors:
• RED: when the difference is negative or 0, showing that months of existing stock are lower than or equal to what has been established as months of safety stock
• YELLOW: when we have more than the level of safety stock (&gt;0) but less than 3 months (+3).
• GREEN: when the difference is between 3 and 18 months.
• VIOLET: When the difference shows that the level above the safety stock is greater than or equal to 18 months indicating a potential overstock) problem.
For a full description of how this indicator is calculated, please see the User’s Manual.
</t>
  </si>
  <si>
    <t>Comment: P1</t>
  </si>
  <si>
    <t>Comment: P2</t>
  </si>
  <si>
    <t>Comment: P3</t>
  </si>
  <si>
    <t>Target // Ținta</t>
  </si>
  <si>
    <t>Achieved // Realizat</t>
  </si>
  <si>
    <t>Code / codul</t>
  </si>
  <si>
    <r>
      <t xml:space="preserve">Programmatic Indicators (from Performance Framework) </t>
    </r>
    <r>
      <rPr>
        <b/>
        <sz val="18"/>
        <color indexed="62"/>
        <rFont val="Calibri"/>
        <family val="2"/>
        <charset val="204"/>
      </rPr>
      <t>// Indicatori programatici</t>
    </r>
  </si>
  <si>
    <t xml:space="preserve"> </t>
  </si>
  <si>
    <t>Către perioada de raportare</t>
  </si>
  <si>
    <t>Perioada de raportare curentă</t>
  </si>
  <si>
    <t>Produsul</t>
  </si>
  <si>
    <t>(1)
Numărul de pastile per pacient per zi
(În conformitate cu ghidurile d etratament al țării)</t>
  </si>
  <si>
    <t>(2 = 1 x 30)
Tratamentul per lună 
(Pastile per pacient x 30 zile)</t>
  </si>
  <si>
    <t>(3)
Total pacienți în tratament</t>
  </si>
  <si>
    <t>(4 = 2 x 3)
 # Total pastile necesare pentru toți pacienții per lună</t>
  </si>
  <si>
    <t>(5)
Stocul Curent în depozitul central (nu expiră în următoarele 3 luni)</t>
  </si>
  <si>
    <t>(6 = 5 / 4)
Stocul exprimat în luni de treatament pentru toți pacienții curenți</t>
  </si>
  <si>
    <t xml:space="preserve">(7)
Nivelul stocului de siguranță
(exprimat în luni și prestabilit de țară) </t>
  </si>
  <si>
    <t xml:space="preserve">(8 = 6 - 7)
Diferența între stocul curent și stocul de siguranță </t>
  </si>
  <si>
    <t>Indicatori de Program  (Performance Framework )</t>
  </si>
  <si>
    <t xml:space="preserve">Direct rezulta din activitatea FG? </t>
  </si>
  <si>
    <t>Tabelul este în mod automat reînnoit. Nu necesită introducerea datelor și/sau informației.</t>
  </si>
  <si>
    <t>Direct rezulta din activitatea FG?</t>
  </si>
  <si>
    <t>Suma totală:</t>
  </si>
  <si>
    <t>Faza:</t>
  </si>
  <si>
    <t>PAS Center</t>
  </si>
  <si>
    <t>P13</t>
  </si>
  <si>
    <r>
      <t xml:space="preserve">Cumulative budget: </t>
    </r>
    <r>
      <rPr>
        <sz val="11"/>
        <color indexed="8"/>
        <rFont val="Arial"/>
        <family val="2"/>
        <charset val="204"/>
      </rPr>
      <t>Sum of the grant budget from period one (quarter, trimester, or semester) of the current phase, up to and including the dashboard reporting period.</t>
    </r>
    <r>
      <rPr>
        <b/>
        <sz val="11"/>
        <color indexed="8"/>
        <rFont val="Arial"/>
        <family val="2"/>
      </rPr>
      <t xml:space="preserve">
Cumulative Disbursments by GF: </t>
    </r>
    <r>
      <rPr>
        <sz val="11"/>
        <color indexed="8"/>
        <rFont val="Arial"/>
        <family val="2"/>
        <charset val="204"/>
      </rPr>
      <t>Sum of all the funds transferred by the GF to either the PR or paid directly to suppliers (e.g. drugs, equipment, bed nets), up to and including the dasboard reporting period.</t>
    </r>
  </si>
  <si>
    <t>January 01, 2010</t>
  </si>
  <si>
    <t>Tatiana Vinichenko</t>
  </si>
  <si>
    <t>PMU</t>
  </si>
  <si>
    <t>P17</t>
  </si>
  <si>
    <t>n/a</t>
  </si>
  <si>
    <t>Grant information (Informație despre Grant)</t>
  </si>
  <si>
    <t>Information reporting period (Informația despre perioada raportată)</t>
  </si>
  <si>
    <t xml:space="preserve">Enter the data based on the colour-coded cells (Introduceți datele bazîndu-vă de celulele codificate prin culoare) </t>
  </si>
  <si>
    <t>Information on indicators (Informația despre indicatori)</t>
  </si>
  <si>
    <t>Currency of the grant (Valuta Grantului)</t>
  </si>
  <si>
    <t xml:space="preserve">   </t>
  </si>
  <si>
    <t xml:space="preserve">  Enter finance data in every orange cell like this.</t>
  </si>
  <si>
    <t>F1:  Budget and disbursements by Global Fund (Bugetul și debursările de către Fondul Global)</t>
  </si>
  <si>
    <t>Reporting period (Perioada Raportată)</t>
  </si>
  <si>
    <t>Cumulative budget (Buget Cumulativ)</t>
  </si>
  <si>
    <t>Cumulative disbursements (Debursări cumulative)</t>
  </si>
  <si>
    <t>F2:  Budget and actual expenditures by Grant Objective (Bugetul și cheltuielile actuale după Obiectivele Grantului)</t>
  </si>
  <si>
    <t>Grant Objective (Obiectivele Grantului)</t>
  </si>
  <si>
    <t>F3:Disbursements and expenditures (Debursări și cheltuieli)</t>
  </si>
  <si>
    <t>Disbursed by Global Fund (Debursat de către Fondul Global)</t>
  </si>
  <si>
    <t>PR expenditure and disbursement (Cheltuielile și debursările RP )</t>
  </si>
  <si>
    <t>Disbursed to SRs (Debursări către SR)</t>
  </si>
  <si>
    <t>SR expenditures (Cheltuielile SR)</t>
  </si>
  <si>
    <t xml:space="preserve">F4:  Latest PR reporting and disbursement cycle (Ultima perioadă de raportare și debursare a RP) </t>
  </si>
  <si>
    <t>Last fund disbursement: Number of calendar days  (Ultima debursare a surselor: Număr de zile calendaristice)</t>
  </si>
  <si>
    <t>Days taken to submit final PU/DR to LFA (Zile necesare pentru remiterea PU/DR final către ALF)</t>
  </si>
  <si>
    <t>Days taken for disbursement to reach PR (Zile necesare pentru debursare către RP)</t>
  </si>
  <si>
    <t>Days taken for disbursement to reach SRs  (Zile necesare pentru debursare către SR)</t>
  </si>
  <si>
    <t>Expected (days)Preconizat (zile)</t>
  </si>
  <si>
    <t>Actual (days) Actual (zile)</t>
  </si>
  <si>
    <t>Management Information: (Informația pe Management)</t>
  </si>
  <si>
    <t>Enter management data in every blue cell.</t>
  </si>
  <si>
    <t xml:space="preserve">    (Întroduceți datele pentru management în celulele albastre)</t>
  </si>
  <si>
    <t xml:space="preserve">M1:  Status of Conditions Precedent (CPs) and Time Bound Actions (TBAs) (Statutul Condițiilor Precedente și a Acțiunilor Prestabilite în Timp) </t>
  </si>
  <si>
    <t>Conditions precedent (CPs) (Condiții Precedente (CP))</t>
  </si>
  <si>
    <t>Time Bound Actions (TBAs) (Acțiuni Prestabilite în Timp (TBA))</t>
  </si>
  <si>
    <t>Fulfilled (Finisate)</t>
  </si>
  <si>
    <t>Not fulfilled, but within deadline (Ne finisate, dar realizarea  în conformitate cu planul)</t>
  </si>
  <si>
    <t>Not fulfilled, and past the deadline (Ne finisate, și au depășit planul de realizare)</t>
  </si>
  <si>
    <t xml:space="preserve">M2:  Status of key PR management positions (Statutul pozițiilor cheie a RP) </t>
  </si>
  <si>
    <t>Planned (Planificate)</t>
  </si>
  <si>
    <t>Filled (Completate)</t>
  </si>
  <si>
    <t>Vacant (Vacante)</t>
  </si>
  <si>
    <t xml:space="preserve">M3:  Contractual arrangements (SRs)  (Aranjamente contractuale (SR)) </t>
  </si>
  <si>
    <t>Identified (Identificați)</t>
  </si>
  <si>
    <t>Approved (Aprobați)</t>
  </si>
  <si>
    <t>Signed (Contracte semnate)</t>
  </si>
  <si>
    <t>M4: Number of complete reports received on time (Numărul rapoartelor complete recepționate la timp)</t>
  </si>
  <si>
    <t>#  Expected (Planificat)</t>
  </si>
  <si>
    <t># Received (Recepționat)</t>
  </si>
  <si>
    <t>Pending (În așteptare)</t>
  </si>
  <si>
    <t>M5: Budget and Procurement of health products, health equipment, medicines and pharmaceuticals (Bugetul și Procurarea produselor medicale, echipamentului medical, medicamentelor și produselor farmaceutice )</t>
  </si>
  <si>
    <t>Budget Approved* (Buget Aprobat*)</t>
  </si>
  <si>
    <t>Obligations (Obligațiuni)</t>
  </si>
  <si>
    <t>Expenditures (Cheltuieli)</t>
  </si>
  <si>
    <t>Budget Approved cumulative* (Buget Aprobat cumulativ*)</t>
  </si>
  <si>
    <t>Obligations cumulative (Obligațiuni cumulative)</t>
  </si>
  <si>
    <t>Expenditures cumulative (Cheltuieli cumulative)</t>
  </si>
  <si>
    <t>* Includes only EFR category 4 and 5  (Health products and health equipment &amp; Medicines and Pharmaceuticals) (* Include numai EFR categoriile 4 și 5  (Produse medicale și Echipamente medicale &amp; Medicamente și Produse farmaceutice))</t>
  </si>
  <si>
    <t>M6: Difference between current and safety stock (Diferență între stocul curent și stocul de siguranță)</t>
  </si>
  <si>
    <t>Component (Componenta)</t>
  </si>
  <si>
    <t>Programmatic Information (Informația Programatică):</t>
  </si>
  <si>
    <t xml:space="preserve">Country (Țara): </t>
  </si>
  <si>
    <t>Grant No.(Nr. Grantului):</t>
  </si>
  <si>
    <t>Principal Recipient (Recipientul Principal):</t>
  </si>
  <si>
    <t>Start Date (dd/Mmm/yy)(Data Demarării (zz/ll/aa):</t>
  </si>
  <si>
    <t>Latest Rating (Ultimul Rating):</t>
  </si>
  <si>
    <t>Title of the Grant (Numele Grantului):</t>
  </si>
  <si>
    <t>Component(Componenta):</t>
  </si>
  <si>
    <t>Round (Runda):</t>
  </si>
  <si>
    <t>Local Fund Agent(Agentul Local):</t>
  </si>
  <si>
    <t>Date of entry  of information (Data de introducere a informației):</t>
  </si>
  <si>
    <t>Management Information(Informația pe Management):</t>
  </si>
  <si>
    <t xml:space="preserve">Financial Information(Informația Financiară): </t>
  </si>
  <si>
    <t>To(Pînă la):</t>
  </si>
  <si>
    <t>From(De la):</t>
  </si>
  <si>
    <t>Report Period(Perioada de Raportare):</t>
  </si>
  <si>
    <t>Prepared by(Pregătit de către):</t>
  </si>
  <si>
    <t>Data Source (Sursa datelor)</t>
  </si>
  <si>
    <t xml:space="preserve">Measurement </t>
  </si>
  <si>
    <t xml:space="preserve"> Definiție (din planul M&amp;E,pentru perioada 2)</t>
  </si>
  <si>
    <t>MOL-T-PAS</t>
  </si>
  <si>
    <t>The default rate among New TB Cases in Community Centers</t>
  </si>
  <si>
    <t>Number of volunteers, members of multidisciplinary teams and NGOs representatives trained in TB community aspects</t>
  </si>
  <si>
    <t>Number  of new TB patients in ambulatory phases provided with DOT support by the community</t>
  </si>
  <si>
    <t xml:space="preserve">Number of people (TB,TB/HIV patients and their families)  reached by peer support groups </t>
  </si>
  <si>
    <t xml:space="preserve">Number of peer educators, journalists at national and district level and local stakeholders trained in TB and TB/HIV issues </t>
  </si>
  <si>
    <t>Number of TB service staff trained in DR-TB management</t>
  </si>
  <si>
    <t>Number and percentage of MDR-TB patients registered under DOTS program who are receiving incentives and enablers for improved treatment compliance</t>
  </si>
  <si>
    <t>Number of TB patients registered under DOTS program who are receiving incentives and enablers to improve their  treatment adherence</t>
  </si>
  <si>
    <t xml:space="preserve">Percentage of released prison inmates on TB treatment supported through the TB treatment follow-up program   </t>
  </si>
  <si>
    <t xml:space="preserve">Number of PHC staff trained in TB case management, community TB care issues and methods of informational work with different groups of population     </t>
  </si>
  <si>
    <t>Numerator: Number of default cases among new smear-positive pulmonary TB patients registered for tratment in a given year in community TB centers.                                                   Denominator: Total number of new cases registered for treatment in the same specified period in community TB centers. Actual absolute figures for numerator and deniminator will be provided with the report.</t>
  </si>
  <si>
    <t xml:space="preserve">Targets refer to the number of persons/contacts trained, assuming that the same persons might attend more than one training.  
Volunteers from the NGO network,  representatives of the NGOs and of the multidisciplinary teams of the community centres, including local public authorities, will be trained in DOT and TB community aspects.Composite indicator, related activities 2.2.4; 2.3.2; 2.3.3 </t>
  </si>
  <si>
    <t xml:space="preserve">Targets refer to number of patients with TB,TB/HIV coinfection, drug users and their families, etc. reached by peer educators. The aim of this activity is to improve the adherence to TB treatment, prevent the defaults,  inform the beneficiaries about the referral system in the country and  to advocate for TB control problems among vulnerable population. 
The peer educators are the former TB patients, PLWHA, medical personnel and others, who have willingness and capacity to work in the area of TB.Related activity: 2.4.2     </t>
  </si>
  <si>
    <t xml:space="preserve">Peer educators will be trained to carry out informational work on TB;  journalists at national and district level will be trained in TB communications; and the local stakeholders (representatives of the civil society and NGOs, Local Public Administrations in rayons, personnel of the Centre of Preventive Medicine,  hospitals' administrators,  representatives of the PHC institutions and teaches from schools and colleges) will be trained in TB and TB/HIV issues. Composite indicator, related activities 2.5.1; 2.6.4 &amp; 2.6.7.   </t>
  </si>
  <si>
    <t>Indicator refers to trainings of TB service staff from in- and out-patient treatment delivery sites, covering both civilian and penitentiary sectors.Related activiti: 3,3,2</t>
  </si>
  <si>
    <t>Each patient will receive at least four food packages per month. Related activity: 3,2,4
Numerator:Number of patients with MDR TB  in ambulatory phase received incentives and enablers for improved treatment compliance 
Denominator Total Number of patients with MDR TB  in ambulatory phase under treatment</t>
  </si>
  <si>
    <t>Support to treatment adherence (food and hygienic parcels) for TB patients. Patients will receive at least four food packages per month. Related activity: 3,1,1
Numerator: Number of TB patients  in ambulatory phase received incentives and enablers for improved treatment compliance 
Denominator Total Number of TB patients  in ambulatory phase under treatment</t>
  </si>
  <si>
    <t xml:space="preserve">Almost all payments were done according to the planned budget and in line with the project activities. For the objective 1 " Strenthen community involvement and foster parnerships for effective  TB control", the  cumulative expenditure is higher due to  approval of additional budget in value of 66000,0 Euro, as per GF approval, to increase the number of grants for 2013, based on the reallocated savings from 2012.  The  difference of value for the Project management is due to  the interest income on bank account used for the office loan (as per TGF approval). As for the remaining objectives, due to commitments  the cumulative expenditures is less then cumulative budget.                                                                                                                                                                                                                                                                         
Toate cheltuielile au fost efectuate conform bugetului și, cu scopul de a atinge obiectivele proiectului. Pentru obiectivul 1 "" Strenthen community involvement and foster parnerships for effective  TB control " cheltuielile cumulative sunt mai mari datorită aprobării realocării  sumei de 66000,0 Euro pentru linia de grant  din 2013, conform aprobării FG, fiind considerate economiile anului 2012.  Diferența de valori pentru Managementul de Proiect este condiționată de  venitul din dobindă, cumulată  în cont,pentru acoperirea imprumutului, conform aprobării FG. La celelalte obiective, datorita sumelor angajate, cheltuielele cumulative sunt mai mici decit bugetul planificat. 
</t>
  </si>
  <si>
    <t>The PR always makes the disbursements to SRs in the shortest period when the disbursement request is received and the report is presented.  
Perioada de debursare către SR este cit mai  operativ posibil de la   data depunerii cererii de debursare şi prezentare a raportului financiar.</t>
  </si>
  <si>
    <t>All key positions of the management department are filled in by the PR.  
Toate functiile sunt completate de RP.</t>
  </si>
  <si>
    <t xml:space="preserve">Soros Moldova Foundation was not assessed due to its proved experience in grants' implementation.  
Fundația Soros-Moldova nu a fost evaluată ținînd cont de semnificativa experiență în implementarea  granturilor.  </t>
  </si>
  <si>
    <t>Phase One</t>
  </si>
  <si>
    <t>The variance between the disbursement and expenditures of the PR for the current period is due to:
1. Disbursement includes the budget for Q1 2015;
2. Commitments from the semester 2, 2014 - EUR 139,297.
The expenditures of the SRs are closed to the disbursement value. The difference is explaiend by the commitments of the semester 2, 2014.
Variatia dintre suma disbursata si suma cheltuita este formata din motiv ca:
1.  In debursari este inclus si bugetul pentru trimestrul 1 2015;
2. Sumele angajate din semestrul 2, 2014- EUR 139,297.
Diferența dintre sumele debursate de către RP și cheltuielile  subrecipienților sunt mici. Diferenta este explicata prin sumele angate pentru activitatile  din semestrul  2, 2014.</t>
  </si>
  <si>
    <t>For the reported period, July-December 2014, 8 SSRs were involved in TB related activities. Basically, the majority of NGOs are implementing  one grant,  with exception of the NGO "SMIT" which applied to Soros Foundation - Moldova and was granted with two grants.                                                                                                                                                                                                                                                              
In perioada de raportare, iulie-decembrie 2014, 8 sub-subrecipienți au realizat activități conexe programului de control al TB.  Majoritatea ONG-urilor realizeaza a cîte un grant, excepție fiind ONG "SMIT" care a aplicat către Fundația Soros - Moldova, și i-au fost aprobate 2 granturi pentru implementare.</t>
  </si>
  <si>
    <r>
      <t xml:space="preserve">During S8, 385 of new TB patients provided with DOT by the community (community centers and NGOs) received at least 25 DOT interventions during 1 month (visit to DOT center by the patient or visit to the patient by DOT supporters for drug intake).  For reporting period the indicator is overachieved in proportion of 116,31%. Reason for variance: AO AFI included and registered all the new TB patients provided in lists by Community Centers.                     
</t>
    </r>
    <r>
      <rPr>
        <i/>
        <sz val="8"/>
        <rFont val="Calibri"/>
        <family val="2"/>
        <charset val="204"/>
      </rPr>
      <t xml:space="preserve">Pe parcursul S8, 385 pacienţi noi cu TB au fost acoperiți cu servicii de comunitate (centre comunitare şi ONG-uri) ei au primit cel puţin 25 intervenţii  DOT pe parcursul la o luna (vizite la centrul de DOT de către pacient sau vizite la pacient de suporterii DOT pentru consumul de medicamente). Indicatorul este realizat în proporţie de 116%.  Motivul pentru variaţii: AO AFI au înclus şi înregistrat toţi pacienţii noi de TB prevăzuți în listele centrelor comunitare. </t>
    </r>
  </si>
  <si>
    <r>
      <t xml:space="preserve">In S8, 200 people (TB/HIV patients and their families) were reached by peer support groups. The indicator is achieved.  </t>
    </r>
    <r>
      <rPr>
        <i/>
        <sz val="8"/>
        <rFont val="Calibri"/>
        <family val="2"/>
        <charset val="204"/>
      </rPr>
      <t xml:space="preserve">  
În S8, 200 de persoane (TB/HIV pacienţii şi familiile lor) au beneficiat de suport de la egal la egal. Indicatorul este atins.</t>
    </r>
  </si>
  <si>
    <r>
      <t xml:space="preserve">During the second half of 2014, 12 eligible prison inmates on TB treatment were released. All of them were supported through the TB follow up program. 
</t>
    </r>
    <r>
      <rPr>
        <i/>
        <sz val="8"/>
        <rFont val="Calibri"/>
        <family val="2"/>
        <charset val="204"/>
      </rPr>
      <t xml:space="preserve">În a doua jumătate a anului 2014, 12 deținuți eligibile pe tratamentul tuberculozei au fost eliberați. Toți aceștia au fost susţinuți prin programul tratamentului TB de follow-up. </t>
    </r>
  </si>
  <si>
    <r>
      <t xml:space="preserve">During S8, a total of  80 medical staff were trained.  The indicator is achieved.  
</t>
    </r>
    <r>
      <rPr>
        <i/>
        <sz val="8"/>
        <rFont val="Calibri"/>
        <family val="2"/>
        <charset val="204"/>
      </rPr>
      <t>În timpul S8, au fost instruiţi un total de 80 cadre medicale.  Indicatorul este atins.</t>
    </r>
  </si>
  <si>
    <t xml:space="preserve">Cumulative disbursements is more than cumulative budget (second semester 2014), due to the fact that disbursement includes the budget the first quarter of 2015 ( 01.01.2015-31.03.2015) as  buffer stock. To December 31,2014 the total disbursement value by the GF to the PR was 6,777,482.00 Euro versus to the planned sum of  6,519,862.00. The disbursement rate is 104 %.  
Suma faptică a debursarilor este mai mare decit suma bugetată, deoarece suma bugetată prevedea sumele pentru perioada 01 iulie - 31 Decembrie 2014, iar in debursările faptice  este considerat inclusiv  si bugetul pentru trimestrul I 2015, in calitate de  buffer.   Astfel la 31 Decembrie 2014, suma totala debursata de FG catre RP a fost de  6,777,482.00 Euro versus  6,519,862.00 Euro. Rata debursarii cumulative este de 104%. </t>
  </si>
  <si>
    <t xml:space="preserve">One Condition Precedent (CP), prior to grant agreement signing, was fulfilled by PAS Center, received NO from GF.The  other two CP, prior to extension of the grant agreement: review of the NTP in written form by 15th august 2013 and  present of the strategic plan for out-patient care to improve compliance  and reduce  treatment default by 15th august 2013, were completed. The  final report English version was published and shared by the WHO  in 2013. The MoH approved the plan for out- patient care to improve  compliance and reduce treatment default on 27/09/2013 ( Order MoH  #1051).  
Centrul PAS a implementat cerinta inaintată de Fondul Global vizavi de una dintre conditiile precedente( CP), inainte de semnarea acordului de grant, avînd NO de la FG. Celelalte doua conditii precedente au fost inainttate pentru extinderea acordului de grant și anume:  raportul de evaluare a Programului National de Control al Tuberculozei ( PNCT) si planul strategic pentru imbunatatirea aderentei la tratament si micsorarea abandonului la tratamentul in conditii de  ambulatoriu au fost indeplinite. Raportul, versiunea Engleză,  a fost publicat și distribut  instituțiilor relevante de către OMS  în 2013.  Planul strategic menționat a fost aprobat de cître Ministerul Sănătății  la 27/09/2013 , ordinul MS  # 1051. </t>
  </si>
  <si>
    <r>
      <t xml:space="preserve">In reporting period  a total of 326 MDR-TB patients were received incentives for improved treatment compliance. The indicator is achieved.                                                                                                                                                                                                                                             
</t>
    </r>
    <r>
      <rPr>
        <i/>
        <sz val="8"/>
        <rFont val="Calibri"/>
        <family val="2"/>
        <charset val="204"/>
      </rPr>
      <t xml:space="preserve">În semestrul  indicat  un total de 326 de pacienţi MDR-TB au primit stimulente pentru îmbunătățirea respectării tratamentului.  Indicatorul este atins. </t>
    </r>
  </si>
  <si>
    <r>
      <t xml:space="preserve">During the reporting period, 1253 TB patients registered under DOTS program received incentives for improved treatment compliance.  The indicator is 113% achieved.                                                                                                                                                                                         
</t>
    </r>
    <r>
      <rPr>
        <i/>
        <sz val="8"/>
        <rFont val="Calibri"/>
        <family val="2"/>
        <charset val="204"/>
      </rPr>
      <t xml:space="preserve">Pe parcursul semestrului, 1253 pacienți cu TB înregistrați în programul DOTS au primit stimulente pentru îmbunătățirea  aderenței la  tratament. Indicatorul este atins in proportie de 113,%. </t>
    </r>
  </si>
  <si>
    <r>
      <t xml:space="preserve">During the reporting period  a total of 97 persons were trained, from them: 52 people from multidisciplinary teams of the community center; 15 people from NGOs in DOT and TB community aspects and 30 volunteers trained from the NGOs network in TB community aspects. The indicator is overachieved in proportion of 176,36%. Reason for variance: one additional training for people from NGOs in DOT and TB community aspects" was held on November,2014, based on the request of the NGO Platform,  with the GF aprpoval. The budget for the  additional training was not exceeded, using the obtained savings.                                                                                                                                                                                                                     
</t>
    </r>
    <r>
      <rPr>
        <i/>
        <sz val="8"/>
        <rFont val="Calibri"/>
        <family val="2"/>
        <charset val="204"/>
      </rPr>
      <t>Pe parcursul semestrului dat, un total de 97 de persoane au fost instruite, dintre care: 52 de persoane din echipele multidisciplinare din centrul comunitar; 15 persoane din ONG-uri care activează în aspecte comunitare, DOT şi TB şi 30 voluntari din reţeaua de ONG-uri. Indicatorul este supraindeplinit în proporţie de 176,36%.  Motivul pentru variaţii: o instruire aditionala pentru persoanele din ONG-uri care activează în aspecte comunitare, DOT şi TB, a avut loc in noiembrie, 2014, bazat pe cererea Platformei ONG, cu aprobarea FG. Bugetul pentru instruirea aditionala nu a fost depășit, fiind  folosite economiile obținute.</t>
    </r>
  </si>
  <si>
    <r>
      <t xml:space="preserve">In  reporting period  a total of 21 TB service staff trained in DR-TB management. The indicator is achieved in proportion of 84%. Reason for variance:at the training were invited 26 people for several reasons such as health, were not have presented 5 people, although they confirmed that they will attend the training.  
</t>
    </r>
    <r>
      <rPr>
        <i/>
        <sz val="8"/>
        <rFont val="Calibri"/>
        <family val="2"/>
        <charset val="204"/>
      </rPr>
      <t>In semestrul indicat în  total  21 persoane din serviciu TB au fost instruiți în managementul TB-MDR. Indicatorul este realizat în proporție de 84%. Motivul pentru varianță: la instruire au fost invitați 26 de persoane din mai multe motive, cum ar fi sănătatea, nu s-au prezentat 5 persoane, deși au confirmat că vor participa la instruire.</t>
    </r>
  </si>
  <si>
    <r>
      <t xml:space="preserve"> In reporting period, a total of 162 persons were trained, from them: 75  of local stakeholders attending workshops on TB and TB/HIV and 87 of peer educators trained to carry out informational work on TB. </t>
    </r>
    <r>
      <rPr>
        <i/>
        <sz val="8"/>
        <rFont val="Calibri"/>
        <family val="2"/>
        <charset val="204"/>
      </rPr>
      <t>In  semestrul de raportare, un total de 162 de persoane au fost instruite, din ei: 75 reprezentanți ai autorităților locale au participat la atelier de lucru în TB și TB/HIV  şi 87 educători de la egal la egal instruiți să efectueze lucrul informațional pe TB. Indicatorul este atins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</si>
</sst>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_(* #,##0.00_);_(* \(#,##0.00\);_(* &quot;-&quot;??_);_(@_)"/>
    <numFmt numFmtId="165" formatCode="&quot;Q&quot;#,##0_);[Red]\(&quot;Q&quot;#,##0\)"/>
    <numFmt numFmtId="166" formatCode="_(* #,##0_);_(* \(#,##0\);_(* &quot;-&quot;??_);_(@_)"/>
    <numFmt numFmtId="167" formatCode=";;;"/>
    <numFmt numFmtId="168" formatCode="0.0"/>
    <numFmt numFmtId="169" formatCode=";;;&quot;Financial Variance in %&quot;"/>
    <numFmt numFmtId="170" formatCode="_([$€]* #,##0.00_);_([$€]* \(#,##0.00\);_([$€]* &quot;-&quot;??_);_(@_)"/>
    <numFmt numFmtId="171" formatCode="[$-409]d/mmm/yyyy;@"/>
    <numFmt numFmtId="172" formatCode="[$$-409]#,##0_);\([$$-409]#,##0\)"/>
    <numFmt numFmtId="173" formatCode="00000"/>
  </numFmts>
  <fonts count="141">
    <font>
      <sz val="11"/>
      <color theme="1"/>
      <name val="Calibri"/>
      <family val="2"/>
      <scheme val="minor"/>
    </font>
    <font>
      <sz val="11"/>
      <color indexed="8"/>
      <name val="Calibri"/>
      <family val="2"/>
    </font>
    <font>
      <sz val="10"/>
      <name val="Arial"/>
      <family val="2"/>
    </font>
    <font>
      <sz val="11"/>
      <color indexed="8"/>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28"/>
      <color indexed="9"/>
      <name val="Calibri"/>
      <family val="2"/>
    </font>
    <font>
      <sz val="22"/>
      <color indexed="9"/>
      <name val="Calibri"/>
      <family val="2"/>
    </font>
    <font>
      <sz val="10"/>
      <color indexed="9"/>
      <name val="Arial"/>
      <family val="2"/>
    </font>
    <font>
      <sz val="14"/>
      <color indexed="8"/>
      <name val="Calibri"/>
      <family val="2"/>
    </font>
    <font>
      <sz val="12"/>
      <color indexed="8"/>
      <name val="Calibri"/>
      <family val="2"/>
    </font>
    <font>
      <sz val="11"/>
      <name val="Calibri"/>
      <family val="2"/>
    </font>
    <font>
      <sz val="28"/>
      <name val="Calibri"/>
      <family val="2"/>
    </font>
    <font>
      <sz val="11"/>
      <color indexed="9"/>
      <name val="Arial"/>
      <family val="2"/>
    </font>
    <font>
      <b/>
      <sz val="12"/>
      <color indexed="8"/>
      <name val="Calibri"/>
      <family val="2"/>
    </font>
    <font>
      <b/>
      <sz val="11"/>
      <color indexed="16"/>
      <name val="Calibri"/>
      <family val="2"/>
    </font>
    <font>
      <sz val="11"/>
      <color indexed="16"/>
      <name val="Calibri"/>
      <family val="2"/>
    </font>
    <font>
      <b/>
      <sz val="10"/>
      <color indexed="16"/>
      <name val="Calibri"/>
      <family val="2"/>
    </font>
    <font>
      <sz val="10"/>
      <color indexed="8"/>
      <name val="Calibri"/>
      <family val="2"/>
    </font>
    <font>
      <b/>
      <sz val="10"/>
      <color indexed="60"/>
      <name val="Calibri"/>
      <family val="2"/>
    </font>
    <font>
      <sz val="8"/>
      <name val="Calibri"/>
      <family val="2"/>
    </font>
    <font>
      <b/>
      <sz val="14"/>
      <color indexed="60"/>
      <name val="Calibri"/>
      <family val="2"/>
    </font>
    <font>
      <b/>
      <sz val="10"/>
      <color indexed="8"/>
      <name val="Calibri"/>
      <family val="2"/>
    </font>
    <font>
      <b/>
      <sz val="14"/>
      <color indexed="8"/>
      <name val="Calibri"/>
      <family val="2"/>
    </font>
    <font>
      <sz val="8"/>
      <color indexed="8"/>
      <name val="Calibri"/>
      <family val="2"/>
    </font>
    <font>
      <b/>
      <sz val="8"/>
      <color indexed="8"/>
      <name val="Calibri"/>
      <family val="2"/>
    </font>
    <font>
      <b/>
      <sz val="10"/>
      <color indexed="8"/>
      <name val="Calibri"/>
      <family val="2"/>
      <charset val="204"/>
    </font>
    <font>
      <b/>
      <sz val="9"/>
      <color indexed="8"/>
      <name val="Calibri"/>
      <family val="2"/>
    </font>
    <font>
      <b/>
      <sz val="14"/>
      <color indexed="40"/>
      <name val="Calibri"/>
      <family val="2"/>
    </font>
    <font>
      <sz val="11"/>
      <color indexed="12"/>
      <name val="Calibri"/>
      <family val="2"/>
    </font>
    <font>
      <sz val="11"/>
      <color indexed="40"/>
      <name val="Calibri"/>
      <family val="2"/>
    </font>
    <font>
      <b/>
      <sz val="11"/>
      <color indexed="62"/>
      <name val="Calibri"/>
      <family val="2"/>
    </font>
    <font>
      <b/>
      <sz val="18"/>
      <color indexed="62"/>
      <name val="Cambria"/>
      <family val="2"/>
    </font>
    <font>
      <sz val="9"/>
      <color indexed="8"/>
      <name val="Verdana"/>
      <family val="2"/>
    </font>
    <font>
      <b/>
      <sz val="10"/>
      <color indexed="63"/>
      <name val="Verdana"/>
      <family val="2"/>
    </font>
    <font>
      <sz val="8"/>
      <color indexed="8"/>
      <name val="Verdana"/>
      <family val="2"/>
    </font>
    <font>
      <b/>
      <sz val="8"/>
      <color indexed="56"/>
      <name val="Tahoma"/>
      <family val="2"/>
    </font>
    <font>
      <b/>
      <sz val="8"/>
      <color indexed="9"/>
      <name val="Calibri"/>
      <family val="2"/>
    </font>
    <font>
      <sz val="8"/>
      <color indexed="9"/>
      <name val="Tahoma"/>
      <family val="2"/>
    </font>
    <font>
      <b/>
      <sz val="8"/>
      <color indexed="9"/>
      <name val="Tahoma"/>
      <family val="2"/>
    </font>
    <font>
      <b/>
      <sz val="8"/>
      <color indexed="9"/>
      <name val="Verdana"/>
      <family val="2"/>
    </font>
    <font>
      <sz val="9"/>
      <color indexed="8"/>
      <name val="Tahoma"/>
      <family val="2"/>
    </font>
    <font>
      <sz val="8"/>
      <name val="Webdings"/>
      <family val="1"/>
      <charset val="2"/>
    </font>
    <font>
      <sz val="11"/>
      <color indexed="8"/>
      <name val="Micro Line Charts 1.1"/>
      <family val="2"/>
    </font>
    <font>
      <sz val="7"/>
      <color indexed="23"/>
      <name val="Verdana"/>
      <family val="2"/>
    </font>
    <font>
      <sz val="10"/>
      <name val="Micro Bar Charts 1.1"/>
    </font>
    <font>
      <sz val="9"/>
      <name val="Tahoma"/>
      <family val="2"/>
    </font>
    <font>
      <sz val="8"/>
      <color indexed="63"/>
      <name val="Micro Bar Charts 1.1"/>
    </font>
    <font>
      <b/>
      <sz val="8"/>
      <name val="Tahoma"/>
      <family val="2"/>
    </font>
    <font>
      <sz val="14"/>
      <color indexed="9"/>
      <name val="Calibri"/>
      <family val="2"/>
    </font>
    <font>
      <sz val="14"/>
      <name val="Calibri"/>
      <family val="2"/>
    </font>
    <font>
      <sz val="11"/>
      <color indexed="8"/>
      <name val="Arial"/>
      <family val="2"/>
    </font>
    <font>
      <sz val="8"/>
      <color indexed="9"/>
      <name val="Arial"/>
      <family val="2"/>
    </font>
    <font>
      <sz val="7"/>
      <color indexed="43"/>
      <name val="Verdana"/>
      <family val="2"/>
    </font>
    <font>
      <sz val="10"/>
      <name val="Arial"/>
      <family val="2"/>
      <charset val="204"/>
    </font>
    <font>
      <b/>
      <sz val="14"/>
      <color indexed="51"/>
      <name val="Calibri"/>
      <family val="2"/>
    </font>
    <font>
      <sz val="11"/>
      <color indexed="59"/>
      <name val="Calibri"/>
      <family val="2"/>
    </font>
    <font>
      <sz val="10"/>
      <color indexed="59"/>
      <name val="Calibri"/>
      <family val="2"/>
    </font>
    <font>
      <sz val="11"/>
      <color indexed="8"/>
      <name val="Calibri"/>
      <family val="2"/>
    </font>
    <font>
      <b/>
      <sz val="14"/>
      <color indexed="9"/>
      <name val="Calibri"/>
      <family val="2"/>
    </font>
    <font>
      <b/>
      <sz val="15"/>
      <color indexed="62"/>
      <name val="Calibri"/>
      <family val="2"/>
    </font>
    <font>
      <b/>
      <sz val="13"/>
      <color indexed="62"/>
      <name val="Calibri"/>
      <family val="2"/>
    </font>
    <font>
      <sz val="11"/>
      <color indexed="53"/>
      <name val="Calibri"/>
      <family val="2"/>
    </font>
    <font>
      <b/>
      <sz val="10"/>
      <name val="Arial"/>
      <family val="2"/>
    </font>
    <font>
      <b/>
      <sz val="12"/>
      <color indexed="56"/>
      <name val="Tahoma"/>
      <family val="2"/>
    </font>
    <font>
      <b/>
      <sz val="10"/>
      <name val="Verdana"/>
      <family val="2"/>
    </font>
    <font>
      <sz val="10"/>
      <color indexed="8"/>
      <name val="Arial"/>
      <family val="2"/>
    </font>
    <font>
      <b/>
      <sz val="10"/>
      <color indexed="8"/>
      <name val="Arial"/>
      <family val="2"/>
    </font>
    <font>
      <b/>
      <sz val="11"/>
      <name val="Calibri"/>
      <family val="2"/>
    </font>
    <font>
      <b/>
      <sz val="11"/>
      <color indexed="14"/>
      <name val="Calibri"/>
      <family val="2"/>
    </font>
    <font>
      <b/>
      <i/>
      <sz val="11"/>
      <color indexed="8"/>
      <name val="Calibri"/>
      <family val="2"/>
    </font>
    <font>
      <i/>
      <sz val="8"/>
      <color indexed="8"/>
      <name val="Calibri"/>
      <family val="2"/>
    </font>
    <font>
      <b/>
      <sz val="18"/>
      <color indexed="8"/>
      <name val="Calibri"/>
      <family val="2"/>
    </font>
    <font>
      <sz val="16"/>
      <color indexed="8"/>
      <name val="Calibri"/>
      <family val="2"/>
    </font>
    <font>
      <b/>
      <sz val="12"/>
      <color indexed="8"/>
      <name val="Arial"/>
      <family val="2"/>
    </font>
    <font>
      <b/>
      <sz val="11"/>
      <color indexed="8"/>
      <name val="Arial"/>
      <family val="2"/>
    </font>
    <font>
      <b/>
      <sz val="16"/>
      <color indexed="8"/>
      <name val="Calibri"/>
      <family val="2"/>
    </font>
    <font>
      <b/>
      <sz val="11"/>
      <color indexed="16"/>
      <name val="Calibri"/>
      <family val="2"/>
      <charset val="204"/>
    </font>
    <font>
      <b/>
      <sz val="14"/>
      <color indexed="52"/>
      <name val="Calibri"/>
      <family val="2"/>
    </font>
    <font>
      <b/>
      <sz val="12"/>
      <color indexed="8"/>
      <name val="Calibri"/>
      <family val="2"/>
      <charset val="204"/>
    </font>
    <font>
      <sz val="11"/>
      <color indexed="8"/>
      <name val="Calibri"/>
      <family val="2"/>
    </font>
    <font>
      <b/>
      <sz val="14"/>
      <color indexed="14"/>
      <name val="Calibri"/>
      <family val="2"/>
      <charset val="204"/>
    </font>
    <font>
      <b/>
      <sz val="10"/>
      <color indexed="53"/>
      <name val="Calibri"/>
      <family val="2"/>
    </font>
    <font>
      <sz val="11"/>
      <color indexed="8"/>
      <name val="Arial Black"/>
      <family val="2"/>
    </font>
    <font>
      <sz val="11"/>
      <color indexed="60"/>
      <name val="Calibri"/>
      <family val="2"/>
      <charset val="204"/>
    </font>
    <font>
      <sz val="11"/>
      <color indexed="8"/>
      <name val="Calibri"/>
      <family val="2"/>
    </font>
    <font>
      <sz val="11"/>
      <color indexed="8"/>
      <name val="Calibri"/>
      <family val="2"/>
      <charset val="204"/>
    </font>
    <font>
      <i/>
      <sz val="11"/>
      <color indexed="8"/>
      <name val="Calibri"/>
      <family val="2"/>
      <charset val="204"/>
    </font>
    <font>
      <b/>
      <sz val="11"/>
      <color indexed="60"/>
      <name val="Calibri"/>
      <family val="2"/>
      <charset val="204"/>
    </font>
    <font>
      <b/>
      <sz val="11"/>
      <color indexed="14"/>
      <name val="Calibri"/>
      <family val="2"/>
      <charset val="204"/>
    </font>
    <font>
      <sz val="22"/>
      <color indexed="9"/>
      <name val="Calibri"/>
      <family val="2"/>
      <charset val="204"/>
    </font>
    <font>
      <sz val="11"/>
      <color indexed="12"/>
      <name val="Calibri"/>
      <family val="2"/>
      <charset val="204"/>
    </font>
    <font>
      <i/>
      <sz val="11"/>
      <name val="Calibri"/>
      <family val="2"/>
      <charset val="204"/>
    </font>
    <font>
      <sz val="10"/>
      <name val="Calibri"/>
      <family val="2"/>
    </font>
    <font>
      <sz val="9"/>
      <color indexed="16"/>
      <name val="Calibri"/>
      <family val="2"/>
    </font>
    <font>
      <b/>
      <i/>
      <sz val="14"/>
      <color indexed="12"/>
      <name val="Calibri"/>
      <family val="2"/>
      <charset val="204"/>
    </font>
    <font>
      <b/>
      <sz val="9"/>
      <name val="Calibri"/>
      <family val="2"/>
    </font>
    <font>
      <sz val="16"/>
      <color indexed="9"/>
      <name val="Calibri"/>
      <family val="2"/>
    </font>
    <font>
      <i/>
      <sz val="11"/>
      <color indexed="8"/>
      <name val="Calibri"/>
      <family val="2"/>
    </font>
    <font>
      <b/>
      <sz val="14"/>
      <color indexed="51"/>
      <name val="Calibri"/>
      <family val="2"/>
      <charset val="204"/>
    </font>
    <font>
      <sz val="12"/>
      <color indexed="9"/>
      <name val="Calibri"/>
      <family val="2"/>
    </font>
    <font>
      <sz val="8"/>
      <color indexed="16"/>
      <name val="Calibri"/>
      <family val="2"/>
    </font>
    <font>
      <sz val="11"/>
      <color indexed="10"/>
      <name val="Arial"/>
      <family val="2"/>
    </font>
    <font>
      <b/>
      <i/>
      <sz val="11"/>
      <color indexed="8"/>
      <name val="Arial"/>
      <family val="2"/>
    </font>
    <font>
      <i/>
      <sz val="11"/>
      <color indexed="8"/>
      <name val="Arial"/>
      <family val="2"/>
    </font>
    <font>
      <sz val="11"/>
      <name val="Arial"/>
      <family val="2"/>
    </font>
    <font>
      <b/>
      <sz val="11"/>
      <color indexed="8"/>
      <name val="Calibri"/>
      <family val="2"/>
    </font>
    <font>
      <sz val="8"/>
      <color indexed="8"/>
      <name val="Calibri"/>
      <family val="2"/>
    </font>
    <font>
      <b/>
      <sz val="8"/>
      <name val="Arial"/>
      <family val="2"/>
    </font>
    <font>
      <b/>
      <sz val="8"/>
      <color indexed="81"/>
      <name val="Tahoma"/>
      <family val="2"/>
      <charset val="204"/>
    </font>
    <font>
      <sz val="8"/>
      <color indexed="81"/>
      <name val="Tahoma"/>
      <family val="2"/>
      <charset val="204"/>
    </font>
    <font>
      <b/>
      <sz val="20"/>
      <color indexed="8"/>
      <name val="Calibri"/>
      <family val="2"/>
    </font>
    <font>
      <sz val="20"/>
      <color indexed="8"/>
      <name val="Calibri"/>
      <family val="2"/>
    </font>
    <font>
      <b/>
      <sz val="18"/>
      <color indexed="62"/>
      <name val="Calibri"/>
      <family val="2"/>
      <charset val="204"/>
    </font>
    <font>
      <sz val="11"/>
      <color indexed="56"/>
      <name val="Arial"/>
      <family val="2"/>
    </font>
    <font>
      <b/>
      <sz val="11"/>
      <color indexed="56"/>
      <name val="Arial"/>
      <family val="2"/>
    </font>
    <font>
      <sz val="11"/>
      <color indexed="56"/>
      <name val="Arial"/>
      <family val="2"/>
      <charset val="204"/>
    </font>
    <font>
      <b/>
      <sz val="11"/>
      <color indexed="56"/>
      <name val="Calibri"/>
      <family val="2"/>
      <charset val="204"/>
    </font>
    <font>
      <b/>
      <sz val="12"/>
      <color indexed="56"/>
      <name val="Calibri"/>
      <family val="2"/>
      <charset val="204"/>
    </font>
    <font>
      <b/>
      <sz val="11"/>
      <color indexed="56"/>
      <name val="Arial"/>
      <family val="2"/>
      <charset val="204"/>
    </font>
    <font>
      <sz val="11"/>
      <color indexed="8"/>
      <name val="Arial"/>
      <family val="2"/>
      <charset val="204"/>
    </font>
    <font>
      <sz val="8"/>
      <color indexed="62"/>
      <name val="Calibri"/>
      <family val="2"/>
      <charset val="204"/>
    </font>
    <font>
      <b/>
      <sz val="12"/>
      <color indexed="44"/>
      <name val="Calibri"/>
      <family val="2"/>
      <charset val="204"/>
    </font>
    <font>
      <sz val="11"/>
      <name val="Calibri"/>
      <family val="2"/>
    </font>
    <font>
      <sz val="11"/>
      <color theme="1"/>
      <name val="Calibri"/>
      <family val="2"/>
      <scheme val="minor"/>
    </font>
    <font>
      <sz val="10"/>
      <color theme="1"/>
      <name val="Arial"/>
      <family val="2"/>
      <charset val="204"/>
    </font>
    <font>
      <sz val="10"/>
      <color rgb="FF002060"/>
      <name val="Arial"/>
      <family val="2"/>
      <charset val="204"/>
    </font>
    <font>
      <sz val="8"/>
      <color theme="3" tint="-0.249977111117893"/>
      <name val="Calibri"/>
      <family val="2"/>
    </font>
    <font>
      <sz val="8"/>
      <name val="Calibri"/>
      <family val="2"/>
      <charset val="204"/>
    </font>
    <font>
      <i/>
      <sz val="8"/>
      <name val="Calibri"/>
      <family val="2"/>
      <charset val="204"/>
    </font>
    <font>
      <sz val="11"/>
      <name val="Calibri"/>
      <family val="2"/>
      <scheme val="minor"/>
    </font>
  </fonts>
  <fills count="38">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3"/>
      </patternFill>
    </fill>
    <fill>
      <patternFill patternType="solid">
        <fgColor indexed="57"/>
      </patternFill>
    </fill>
    <fill>
      <patternFill patternType="solid">
        <fgColor indexed="54"/>
      </patternFill>
    </fill>
    <fill>
      <patternFill patternType="solid">
        <fgColor indexed="14"/>
      </patternFill>
    </fill>
    <fill>
      <patternFill patternType="solid">
        <fgColor indexed="45"/>
      </patternFill>
    </fill>
    <fill>
      <patternFill patternType="solid">
        <fgColor indexed="55"/>
      </patternFill>
    </fill>
    <fill>
      <patternFill patternType="solid">
        <fgColor indexed="42"/>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4"/>
        <bgColor indexed="64"/>
      </patternFill>
    </fill>
    <fill>
      <patternFill patternType="solid">
        <fgColor indexed="47"/>
        <bgColor indexed="64"/>
      </patternFill>
    </fill>
    <fill>
      <patternFill patternType="solid">
        <fgColor indexed="11"/>
        <bgColor indexed="64"/>
      </patternFill>
    </fill>
    <fill>
      <patternFill patternType="solid">
        <fgColor indexed="43"/>
        <bgColor indexed="64"/>
      </patternFill>
    </fill>
    <fill>
      <patternFill patternType="solid">
        <fgColor indexed="61"/>
        <bgColor indexed="64"/>
      </patternFill>
    </fill>
    <fill>
      <patternFill patternType="gray0625">
        <fgColor indexed="52"/>
      </patternFill>
    </fill>
    <fill>
      <patternFill patternType="solid">
        <fgColor indexed="43"/>
        <bgColor indexed="52"/>
      </patternFill>
    </fill>
    <fill>
      <patternFill patternType="gray0625">
        <fgColor indexed="52"/>
        <bgColor indexed="43"/>
      </patternFill>
    </fill>
    <fill>
      <patternFill patternType="solid">
        <fgColor indexed="18"/>
        <bgColor indexed="64"/>
      </patternFill>
    </fill>
    <fill>
      <patternFill patternType="solid">
        <fgColor indexed="62"/>
        <bgColor indexed="64"/>
      </patternFill>
    </fill>
    <fill>
      <patternFill patternType="solid">
        <fgColor indexed="57"/>
        <bgColor indexed="64"/>
      </patternFill>
    </fill>
    <fill>
      <patternFill patternType="gray0625">
        <fgColor indexed="51"/>
        <bgColor indexed="43"/>
      </patternFill>
    </fill>
    <fill>
      <patternFill patternType="solid">
        <fgColor indexed="14"/>
        <bgColor indexed="64"/>
      </patternFill>
    </fill>
    <fill>
      <patternFill patternType="solid">
        <fgColor indexed="43"/>
        <bgColor indexed="51"/>
      </patternFill>
    </fill>
    <fill>
      <patternFill patternType="solid">
        <fgColor indexed="13"/>
        <bgColor indexed="64"/>
      </patternFill>
    </fill>
    <fill>
      <patternFill patternType="solid">
        <fgColor theme="0"/>
        <bgColor indexed="64"/>
      </patternFill>
    </fill>
  </fills>
  <borders count="22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thin">
        <color indexed="9"/>
      </top>
      <bottom style="thin">
        <color indexed="9"/>
      </bottom>
      <diagonal/>
    </border>
    <border>
      <left/>
      <right/>
      <top/>
      <bottom style="medium">
        <color indexed="18"/>
      </bottom>
      <diagonal/>
    </border>
    <border>
      <left style="hair">
        <color indexed="57"/>
      </left>
      <right style="hair">
        <color indexed="57"/>
      </right>
      <top style="medium">
        <color indexed="57"/>
      </top>
      <bottom style="medium">
        <color indexed="57"/>
      </bottom>
      <diagonal/>
    </border>
    <border>
      <left/>
      <right/>
      <top/>
      <bottom style="medium">
        <color indexed="60"/>
      </bottom>
      <diagonal/>
    </border>
    <border>
      <left style="medium">
        <color indexed="16"/>
      </left>
      <right style="thin">
        <color indexed="16"/>
      </right>
      <top style="thin">
        <color indexed="16"/>
      </top>
      <bottom style="thin">
        <color indexed="16"/>
      </bottom>
      <diagonal/>
    </border>
    <border>
      <left style="medium">
        <color indexed="16"/>
      </left>
      <right/>
      <top style="thin">
        <color indexed="16"/>
      </top>
      <bottom style="thin">
        <color indexed="16"/>
      </bottom>
      <diagonal/>
    </border>
    <border>
      <left style="medium">
        <color indexed="16"/>
      </left>
      <right/>
      <top style="thin">
        <color indexed="16"/>
      </top>
      <bottom style="medium">
        <color indexed="16"/>
      </bottom>
      <diagonal/>
    </border>
    <border>
      <left style="medium">
        <color indexed="16"/>
      </left>
      <right style="thin">
        <color indexed="64"/>
      </right>
      <top style="thin">
        <color indexed="64"/>
      </top>
      <bottom style="thin">
        <color indexed="64"/>
      </bottom>
      <diagonal/>
    </border>
    <border>
      <left/>
      <right/>
      <top/>
      <bottom style="medium">
        <color indexed="12"/>
      </bottom>
      <diagonal/>
    </border>
    <border>
      <left style="medium">
        <color indexed="48"/>
      </left>
      <right style="thin">
        <color indexed="64"/>
      </right>
      <top style="thin">
        <color indexed="64"/>
      </top>
      <bottom style="thin">
        <color indexed="64"/>
      </bottom>
      <diagonal/>
    </border>
    <border>
      <left style="thin">
        <color indexed="64"/>
      </left>
      <right style="medium">
        <color indexed="48"/>
      </right>
      <top style="thin">
        <color indexed="64"/>
      </top>
      <bottom style="thin">
        <color indexed="64"/>
      </bottom>
      <diagonal/>
    </border>
    <border>
      <left style="medium">
        <color indexed="48"/>
      </left>
      <right style="thin">
        <color indexed="64"/>
      </right>
      <top style="thin">
        <color indexed="64"/>
      </top>
      <bottom style="medium">
        <color indexed="48"/>
      </bottom>
      <diagonal/>
    </border>
    <border>
      <left style="thin">
        <color indexed="64"/>
      </left>
      <right style="medium">
        <color indexed="48"/>
      </right>
      <top style="thin">
        <color indexed="64"/>
      </top>
      <bottom style="medium">
        <color indexed="48"/>
      </bottom>
      <diagonal/>
    </border>
    <border>
      <left style="medium">
        <color indexed="48"/>
      </left>
      <right/>
      <top style="medium">
        <color indexed="48"/>
      </top>
      <bottom/>
      <diagonal/>
    </border>
    <border>
      <left/>
      <right/>
      <top/>
      <bottom style="medium">
        <color indexed="51"/>
      </bottom>
      <diagonal/>
    </border>
    <border>
      <left style="dotted">
        <color indexed="64"/>
      </left>
      <right style="dotted">
        <color indexed="64"/>
      </right>
      <top style="medium">
        <color indexed="52"/>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medium">
        <color indexed="52"/>
      </bottom>
      <diagonal/>
    </border>
    <border>
      <left style="dotted">
        <color indexed="62"/>
      </left>
      <right style="dotted">
        <color indexed="64"/>
      </right>
      <top style="medium">
        <color indexed="62"/>
      </top>
      <bottom style="hair">
        <color indexed="64"/>
      </bottom>
      <diagonal/>
    </border>
    <border>
      <left style="dotted">
        <color indexed="62"/>
      </left>
      <right style="dotted">
        <color indexed="64"/>
      </right>
      <top style="hair">
        <color indexed="64"/>
      </top>
      <bottom style="hair">
        <color indexed="64"/>
      </bottom>
      <diagonal/>
    </border>
    <border>
      <left style="dotted">
        <color indexed="62"/>
      </left>
      <right style="dotted">
        <color indexed="64"/>
      </right>
      <top style="hair">
        <color indexed="64"/>
      </top>
      <bottom style="medium">
        <color indexed="62"/>
      </bottom>
      <diagonal/>
    </border>
    <border>
      <left style="hair">
        <color indexed="64"/>
      </left>
      <right style="hair">
        <color indexed="64"/>
      </right>
      <top style="medium">
        <color indexed="51"/>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51"/>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30"/>
      </top>
      <bottom style="thin">
        <color indexed="30"/>
      </bottom>
      <diagonal/>
    </border>
    <border>
      <left style="hair">
        <color indexed="64"/>
      </left>
      <right style="hair">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51"/>
      </top>
      <bottom style="thin">
        <color indexed="64"/>
      </bottom>
      <diagonal/>
    </border>
    <border>
      <left style="thin">
        <color indexed="64"/>
      </left>
      <right style="thin">
        <color indexed="64"/>
      </right>
      <top style="thin">
        <color indexed="64"/>
      </top>
      <bottom style="medium">
        <color indexed="48"/>
      </bottom>
      <diagonal/>
    </border>
    <border>
      <left style="medium">
        <color indexed="16"/>
      </left>
      <right style="thin">
        <color indexed="16"/>
      </right>
      <top/>
      <bottom style="thin">
        <color indexed="16"/>
      </bottom>
      <diagonal/>
    </border>
    <border>
      <left style="medium">
        <color indexed="60"/>
      </left>
      <right style="thin">
        <color indexed="64"/>
      </right>
      <top style="thin">
        <color indexed="64"/>
      </top>
      <bottom style="thin">
        <color indexed="64"/>
      </bottom>
      <diagonal/>
    </border>
    <border>
      <left style="medium">
        <color indexed="60"/>
      </left>
      <right style="thin">
        <color indexed="64"/>
      </right>
      <top style="thin">
        <color indexed="64"/>
      </top>
      <bottom style="medium">
        <color indexed="60"/>
      </bottom>
      <diagonal/>
    </border>
    <border>
      <left style="medium">
        <color indexed="60"/>
      </left>
      <right/>
      <top style="medium">
        <color indexed="60"/>
      </top>
      <bottom style="thin">
        <color indexed="64"/>
      </bottom>
      <diagonal/>
    </border>
    <border>
      <left style="thin">
        <color indexed="60"/>
      </left>
      <right style="thin">
        <color indexed="60"/>
      </right>
      <top style="medium">
        <color indexed="60"/>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51"/>
      </left>
      <right style="medium">
        <color indexed="51"/>
      </right>
      <top style="medium">
        <color indexed="51"/>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16"/>
      </bottom>
      <diagonal/>
    </border>
    <border>
      <left style="thin">
        <color indexed="16"/>
      </left>
      <right style="thin">
        <color indexed="16"/>
      </right>
      <top style="thin">
        <color indexed="16"/>
      </top>
      <bottom style="thin">
        <color indexed="16"/>
      </bottom>
      <diagonal/>
    </border>
    <border>
      <left style="thin">
        <color indexed="16"/>
      </left>
      <right style="medium">
        <color indexed="16"/>
      </right>
      <top style="medium">
        <color indexed="16"/>
      </top>
      <bottom style="thin">
        <color indexed="16"/>
      </bottom>
      <diagonal/>
    </border>
    <border>
      <left style="thin">
        <color indexed="16"/>
      </left>
      <right style="thin">
        <color indexed="16"/>
      </right>
      <top style="medium">
        <color indexed="64"/>
      </top>
      <bottom style="thin">
        <color indexed="64"/>
      </bottom>
      <diagonal/>
    </border>
    <border>
      <left style="thin">
        <color indexed="16"/>
      </left>
      <right style="medium">
        <color indexed="16"/>
      </right>
      <top style="medium">
        <color indexed="64"/>
      </top>
      <bottom style="thin">
        <color indexed="64"/>
      </bottom>
      <diagonal/>
    </border>
    <border>
      <left style="medium">
        <color indexed="64"/>
      </left>
      <right/>
      <top/>
      <bottom style="thin">
        <color indexed="64"/>
      </bottom>
      <diagonal/>
    </border>
    <border>
      <left style="thin">
        <color indexed="16"/>
      </left>
      <right style="thin">
        <color indexed="16"/>
      </right>
      <top/>
      <bottom style="thin">
        <color indexed="16"/>
      </bottom>
      <diagonal/>
    </border>
    <border>
      <left style="thin">
        <color indexed="16"/>
      </left>
      <right style="thin">
        <color indexed="16"/>
      </right>
      <top style="thin">
        <color indexed="16"/>
      </top>
      <bottom/>
      <diagonal/>
    </border>
    <border>
      <left style="thin">
        <color indexed="64"/>
      </left>
      <right style="medium">
        <color indexed="60"/>
      </right>
      <top style="thin">
        <color indexed="64"/>
      </top>
      <bottom style="thin">
        <color indexed="64"/>
      </bottom>
      <diagonal/>
    </border>
    <border>
      <left style="thin">
        <color indexed="64"/>
      </left>
      <right style="thin">
        <color indexed="64"/>
      </right>
      <top style="thin">
        <color indexed="64"/>
      </top>
      <bottom style="medium">
        <color indexed="60"/>
      </bottom>
      <diagonal/>
    </border>
    <border>
      <left style="thin">
        <color indexed="64"/>
      </left>
      <right style="medium">
        <color indexed="60"/>
      </right>
      <top style="thin">
        <color indexed="64"/>
      </top>
      <bottom style="medium">
        <color indexed="60"/>
      </bottom>
      <diagonal/>
    </border>
    <border>
      <left style="thin">
        <color indexed="16"/>
      </left>
      <right style="thin">
        <color indexed="16"/>
      </right>
      <top style="medium">
        <color indexed="51"/>
      </top>
      <bottom style="thin">
        <color indexed="64"/>
      </bottom>
      <diagonal/>
    </border>
    <border>
      <left style="thin">
        <color indexed="60"/>
      </left>
      <right style="thin">
        <color indexed="60"/>
      </right>
      <top style="thin">
        <color indexed="60"/>
      </top>
      <bottom style="thin">
        <color indexed="60"/>
      </bottom>
      <diagonal/>
    </border>
    <border>
      <left style="medium">
        <color indexed="60"/>
      </left>
      <right style="thin">
        <color indexed="60"/>
      </right>
      <top style="medium">
        <color indexed="60"/>
      </top>
      <bottom style="thin">
        <color indexed="60"/>
      </bottom>
      <diagonal/>
    </border>
    <border>
      <left style="thin">
        <color indexed="60"/>
      </left>
      <right style="thin">
        <color indexed="60"/>
      </right>
      <top style="medium">
        <color indexed="60"/>
      </top>
      <bottom style="thin">
        <color indexed="60"/>
      </bottom>
      <diagonal/>
    </border>
    <border>
      <left style="thin">
        <color indexed="60"/>
      </left>
      <right style="medium">
        <color indexed="60"/>
      </right>
      <top style="medium">
        <color indexed="60"/>
      </top>
      <bottom style="thin">
        <color indexed="60"/>
      </bottom>
      <diagonal/>
    </border>
    <border>
      <left style="thin">
        <color indexed="60"/>
      </left>
      <right style="medium">
        <color indexed="60"/>
      </right>
      <top style="thin">
        <color indexed="60"/>
      </top>
      <bottom style="thin">
        <color indexed="60"/>
      </bottom>
      <diagonal/>
    </border>
    <border>
      <left style="medium">
        <color indexed="60"/>
      </left>
      <right style="thin">
        <color indexed="60"/>
      </right>
      <top style="thin">
        <color indexed="60"/>
      </top>
      <bottom style="medium">
        <color indexed="60"/>
      </bottom>
      <diagonal/>
    </border>
    <border>
      <left style="thin">
        <color indexed="60"/>
      </left>
      <right style="thin">
        <color indexed="60"/>
      </right>
      <top style="thin">
        <color indexed="60"/>
      </top>
      <bottom style="medium">
        <color indexed="60"/>
      </bottom>
      <diagonal/>
    </border>
    <border>
      <left style="thin">
        <color indexed="60"/>
      </left>
      <right style="medium">
        <color indexed="60"/>
      </right>
      <top style="thin">
        <color indexed="60"/>
      </top>
      <bottom style="medium">
        <color indexed="60"/>
      </bottom>
      <diagonal/>
    </border>
    <border>
      <left style="medium">
        <color indexed="60"/>
      </left>
      <right style="medium">
        <color indexed="60"/>
      </right>
      <top style="medium">
        <color indexed="60"/>
      </top>
      <bottom style="medium">
        <color indexed="60"/>
      </bottom>
      <diagonal/>
    </border>
    <border>
      <left style="medium">
        <color indexed="12"/>
      </left>
      <right/>
      <top style="medium">
        <color indexed="12"/>
      </top>
      <bottom style="medium">
        <color indexed="12"/>
      </bottom>
      <diagonal/>
    </border>
    <border>
      <left style="medium">
        <color indexed="12"/>
      </left>
      <right/>
      <top/>
      <bottom/>
      <diagonal/>
    </border>
    <border>
      <left style="thin">
        <color indexed="64"/>
      </left>
      <right style="thin">
        <color indexed="64"/>
      </right>
      <top/>
      <bottom/>
      <diagonal/>
    </border>
    <border>
      <left/>
      <right style="medium">
        <color indexed="60"/>
      </right>
      <top style="medium">
        <color indexed="60"/>
      </top>
      <bottom/>
      <diagonal/>
    </border>
    <border>
      <left/>
      <right style="medium">
        <color indexed="64"/>
      </right>
      <top style="thin">
        <color indexed="64"/>
      </top>
      <bottom style="thin">
        <color indexed="64"/>
      </bottom>
      <diagonal/>
    </border>
    <border>
      <left style="medium">
        <color indexed="60"/>
      </left>
      <right style="dotted">
        <color indexed="64"/>
      </right>
      <top style="medium">
        <color indexed="60"/>
      </top>
      <bottom style="hair">
        <color indexed="64"/>
      </bottom>
      <diagonal/>
    </border>
    <border>
      <left style="medium">
        <color indexed="60"/>
      </left>
      <right style="dotted">
        <color indexed="64"/>
      </right>
      <top style="hair">
        <color indexed="64"/>
      </top>
      <bottom style="hair">
        <color indexed="64"/>
      </bottom>
      <diagonal/>
    </border>
    <border>
      <left style="medium">
        <color indexed="60"/>
      </left>
      <right style="dotted">
        <color indexed="64"/>
      </right>
      <top style="hair">
        <color indexed="64"/>
      </top>
      <bottom style="medium">
        <color indexed="60"/>
      </bottom>
      <diagonal/>
    </border>
    <border>
      <left style="medium">
        <color indexed="62"/>
      </left>
      <right/>
      <top style="medium">
        <color indexed="62"/>
      </top>
      <bottom style="hair">
        <color indexed="64"/>
      </bottom>
      <diagonal/>
    </border>
    <border>
      <left style="medium">
        <color indexed="62"/>
      </left>
      <right/>
      <top style="hair">
        <color indexed="64"/>
      </top>
      <bottom style="hair">
        <color indexed="64"/>
      </bottom>
      <diagonal/>
    </border>
    <border>
      <left style="medium">
        <color indexed="62"/>
      </left>
      <right/>
      <top style="hair">
        <color indexed="64"/>
      </top>
      <bottom style="medium">
        <color indexed="62"/>
      </bottom>
      <diagonal/>
    </border>
    <border>
      <left style="medium">
        <color indexed="51"/>
      </left>
      <right style="hair">
        <color indexed="64"/>
      </right>
      <top style="medium">
        <color indexed="51"/>
      </top>
      <bottom style="hair">
        <color indexed="64"/>
      </bottom>
      <diagonal/>
    </border>
    <border>
      <left style="medium">
        <color indexed="51"/>
      </left>
      <right style="hair">
        <color indexed="64"/>
      </right>
      <top style="hair">
        <color indexed="64"/>
      </top>
      <bottom style="hair">
        <color indexed="64"/>
      </bottom>
      <diagonal/>
    </border>
    <border>
      <left style="medium">
        <color indexed="51"/>
      </left>
      <right/>
      <top/>
      <bottom style="hair">
        <color indexed="64"/>
      </bottom>
      <diagonal/>
    </border>
    <border>
      <left/>
      <right/>
      <top style="medium">
        <color indexed="51"/>
      </top>
      <bottom/>
      <diagonal/>
    </border>
    <border>
      <left/>
      <right style="thin">
        <color indexed="64"/>
      </right>
      <top style="medium">
        <color indexed="51"/>
      </top>
      <bottom style="thin">
        <color indexed="64"/>
      </bottom>
      <diagonal/>
    </border>
    <border>
      <left style="thin">
        <color indexed="64"/>
      </left>
      <right/>
      <top/>
      <bottom/>
      <diagonal/>
    </border>
    <border>
      <left/>
      <right style="thin">
        <color indexed="64"/>
      </right>
      <top/>
      <bottom/>
      <diagonal/>
    </border>
    <border>
      <left style="medium">
        <color indexed="16"/>
      </left>
      <right style="thin">
        <color indexed="64"/>
      </right>
      <top style="thin">
        <color indexed="64"/>
      </top>
      <bottom style="medium">
        <color indexed="16"/>
      </bottom>
      <diagonal/>
    </border>
    <border>
      <left style="medium">
        <color indexed="60"/>
      </left>
      <right style="thin">
        <color indexed="60"/>
      </right>
      <top style="thin">
        <color indexed="60"/>
      </top>
      <bottom style="thin">
        <color indexed="60"/>
      </bottom>
      <diagonal/>
    </border>
    <border>
      <left style="thin">
        <color indexed="64"/>
      </left>
      <right style="medium">
        <color indexed="16"/>
      </right>
      <top style="thin">
        <color indexed="64"/>
      </top>
      <bottom style="thin">
        <color indexed="64"/>
      </bottom>
      <diagonal/>
    </border>
    <border>
      <left style="thin">
        <color indexed="64"/>
      </left>
      <right style="medium">
        <color indexed="16"/>
      </right>
      <top style="thin">
        <color indexed="64"/>
      </top>
      <bottom style="medium">
        <color indexed="16"/>
      </bottom>
      <diagonal/>
    </border>
    <border>
      <left style="medium">
        <color indexed="51"/>
      </left>
      <right style="medium">
        <color indexed="51"/>
      </right>
      <top style="medium">
        <color indexed="51"/>
      </top>
      <bottom/>
      <diagonal/>
    </border>
    <border>
      <left/>
      <right style="thin">
        <color indexed="64"/>
      </right>
      <top style="medium">
        <color indexed="51"/>
      </top>
      <bottom/>
      <diagonal/>
    </border>
    <border>
      <left style="thin">
        <color indexed="64"/>
      </left>
      <right style="thin">
        <color indexed="64"/>
      </right>
      <top style="medium">
        <color indexed="51"/>
      </top>
      <bottom/>
      <diagonal/>
    </border>
    <border>
      <left style="thin">
        <color indexed="64"/>
      </left>
      <right style="thin">
        <color indexed="64"/>
      </right>
      <top style="medium">
        <color indexed="48"/>
      </top>
      <bottom style="thin">
        <color indexed="64"/>
      </bottom>
      <diagonal/>
    </border>
    <border>
      <left style="thin">
        <color indexed="64"/>
      </left>
      <right style="medium">
        <color indexed="48"/>
      </right>
      <top style="medium">
        <color indexed="48"/>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16"/>
      </left>
      <right/>
      <top style="medium">
        <color indexed="16"/>
      </top>
      <bottom style="thin">
        <color indexed="16"/>
      </bottom>
      <diagonal/>
    </border>
    <border>
      <left/>
      <right/>
      <top style="medium">
        <color indexed="16"/>
      </top>
      <bottom style="thin">
        <color indexed="16"/>
      </bottom>
      <diagonal/>
    </border>
    <border>
      <left/>
      <right style="medium">
        <color indexed="16"/>
      </right>
      <top style="medium">
        <color indexed="16"/>
      </top>
      <bottom/>
      <diagonal/>
    </border>
    <border>
      <left style="medium">
        <color indexed="16"/>
      </left>
      <right/>
      <top style="medium">
        <color indexed="16"/>
      </top>
      <bottom style="thin">
        <color indexed="64"/>
      </bottom>
      <diagonal/>
    </border>
    <border>
      <left/>
      <right/>
      <top style="medium">
        <color indexed="16"/>
      </top>
      <bottom style="thin">
        <color indexed="64"/>
      </bottom>
      <diagonal/>
    </border>
    <border>
      <left/>
      <right style="medium">
        <color indexed="16"/>
      </right>
      <top style="medium">
        <color indexed="16"/>
      </top>
      <bottom style="thin">
        <color indexed="64"/>
      </bottom>
      <diagonal/>
    </border>
    <border>
      <left style="medium">
        <color indexed="51"/>
      </left>
      <right/>
      <top style="medium">
        <color indexed="51"/>
      </top>
      <bottom style="thin">
        <color indexed="64"/>
      </bottom>
      <diagonal/>
    </border>
    <border>
      <left/>
      <right/>
      <top style="medium">
        <color indexed="51"/>
      </top>
      <bottom style="thin">
        <color indexed="64"/>
      </bottom>
      <diagonal/>
    </border>
    <border>
      <left/>
      <right style="medium">
        <color indexed="51"/>
      </right>
      <top style="medium">
        <color indexed="51"/>
      </top>
      <bottom style="thin">
        <color indexed="64"/>
      </bottom>
      <diagonal/>
    </border>
    <border>
      <left style="medium">
        <color indexed="48"/>
      </left>
      <right style="thin">
        <color indexed="64"/>
      </right>
      <top style="medium">
        <color indexed="48"/>
      </top>
      <bottom style="thin">
        <color indexed="64"/>
      </bottom>
      <diagonal/>
    </border>
    <border>
      <left/>
      <right/>
      <top style="medium">
        <color indexed="60"/>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16"/>
      </left>
      <right style="medium">
        <color indexed="16"/>
      </right>
      <top style="thin">
        <color indexed="16"/>
      </top>
      <bottom/>
      <diagonal/>
    </border>
    <border>
      <left style="medium">
        <color indexed="16"/>
      </left>
      <right style="medium">
        <color indexed="16"/>
      </right>
      <top/>
      <bottom/>
      <diagonal/>
    </border>
    <border>
      <left style="medium">
        <color indexed="16"/>
      </left>
      <right style="medium">
        <color indexed="16"/>
      </right>
      <top/>
      <bottom style="medium">
        <color indexed="16"/>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51"/>
      </left>
      <right/>
      <top style="hair">
        <color indexed="51"/>
      </top>
      <bottom style="medium">
        <color indexed="51"/>
      </bottom>
      <diagonal/>
    </border>
    <border>
      <left/>
      <right/>
      <top style="hair">
        <color indexed="51"/>
      </top>
      <bottom style="medium">
        <color indexed="51"/>
      </bottom>
      <diagonal/>
    </border>
    <border>
      <left/>
      <right style="medium">
        <color indexed="51"/>
      </right>
      <top style="hair">
        <color indexed="51"/>
      </top>
      <bottom style="medium">
        <color indexed="51"/>
      </bottom>
      <diagonal/>
    </border>
    <border>
      <left style="medium">
        <color indexed="51"/>
      </left>
      <right/>
      <top style="hair">
        <color indexed="51"/>
      </top>
      <bottom style="hair">
        <color indexed="51"/>
      </bottom>
      <diagonal/>
    </border>
    <border>
      <left/>
      <right/>
      <top style="hair">
        <color indexed="51"/>
      </top>
      <bottom style="hair">
        <color indexed="51"/>
      </bottom>
      <diagonal/>
    </border>
    <border>
      <left/>
      <right style="medium">
        <color indexed="51"/>
      </right>
      <top style="hair">
        <color indexed="51"/>
      </top>
      <bottom style="hair">
        <color indexed="51"/>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51"/>
      </right>
      <top style="hair">
        <color indexed="64"/>
      </top>
      <bottom style="hair">
        <color indexed="64"/>
      </bottom>
      <diagonal/>
    </border>
    <border>
      <left style="hair">
        <color indexed="64"/>
      </left>
      <right/>
      <top style="medium">
        <color indexed="51"/>
      </top>
      <bottom style="hair">
        <color indexed="64"/>
      </bottom>
      <diagonal/>
    </border>
    <border>
      <left/>
      <right/>
      <top style="medium">
        <color indexed="51"/>
      </top>
      <bottom style="hair">
        <color indexed="64"/>
      </bottom>
      <diagonal/>
    </border>
    <border>
      <left/>
      <right style="medium">
        <color indexed="51"/>
      </right>
      <top style="medium">
        <color indexed="51"/>
      </top>
      <bottom style="hair">
        <color indexed="64"/>
      </bottom>
      <diagonal/>
    </border>
    <border>
      <left style="medium">
        <color indexed="51"/>
      </left>
      <right/>
      <top style="medium">
        <color indexed="51"/>
      </top>
      <bottom style="medium">
        <color indexed="51"/>
      </bottom>
      <diagonal/>
    </border>
    <border>
      <left/>
      <right/>
      <top style="medium">
        <color indexed="51"/>
      </top>
      <bottom style="medium">
        <color indexed="51"/>
      </bottom>
      <diagonal/>
    </border>
    <border>
      <left/>
      <right style="medium">
        <color indexed="51"/>
      </right>
      <top style="medium">
        <color indexed="51"/>
      </top>
      <bottom style="medium">
        <color indexed="51"/>
      </bottom>
      <diagonal/>
    </border>
    <border>
      <left style="medium">
        <color indexed="18"/>
      </left>
      <right/>
      <top style="hair">
        <color indexed="18"/>
      </top>
      <bottom style="medium">
        <color indexed="18"/>
      </bottom>
      <diagonal/>
    </border>
    <border>
      <left/>
      <right/>
      <top style="hair">
        <color indexed="18"/>
      </top>
      <bottom style="medium">
        <color indexed="18"/>
      </bottom>
      <diagonal/>
    </border>
    <border>
      <left/>
      <right style="medium">
        <color indexed="18"/>
      </right>
      <top style="hair">
        <color indexed="18"/>
      </top>
      <bottom style="medium">
        <color indexed="18"/>
      </bottom>
      <diagonal/>
    </border>
    <border>
      <left style="medium">
        <color indexed="18"/>
      </left>
      <right/>
      <top style="hair">
        <color indexed="18"/>
      </top>
      <bottom style="hair">
        <color indexed="18"/>
      </bottom>
      <diagonal/>
    </border>
    <border>
      <left/>
      <right/>
      <top style="hair">
        <color indexed="18"/>
      </top>
      <bottom style="hair">
        <color indexed="18"/>
      </bottom>
      <diagonal/>
    </border>
    <border>
      <left/>
      <right style="medium">
        <color indexed="18"/>
      </right>
      <top style="hair">
        <color indexed="18"/>
      </top>
      <bottom style="hair">
        <color indexed="18"/>
      </bottom>
      <diagonal/>
    </border>
    <border>
      <left/>
      <right/>
      <top style="hair">
        <color indexed="23"/>
      </top>
      <bottom style="hair">
        <color indexed="23"/>
      </bottom>
      <diagonal/>
    </border>
    <border>
      <left/>
      <right style="medium">
        <color indexed="60"/>
      </right>
      <top style="hair">
        <color indexed="23"/>
      </top>
      <bottom style="hair">
        <color indexed="23"/>
      </bottom>
      <diagonal/>
    </border>
    <border>
      <left/>
      <right/>
      <top style="medium">
        <color indexed="62"/>
      </top>
      <bottom style="hair">
        <color indexed="23"/>
      </bottom>
      <diagonal/>
    </border>
    <border>
      <left/>
      <right style="medium">
        <color indexed="62"/>
      </right>
      <top style="medium">
        <color indexed="62"/>
      </top>
      <bottom style="hair">
        <color indexed="23"/>
      </bottom>
      <diagonal/>
    </border>
    <border>
      <left/>
      <right/>
      <top style="hair">
        <color indexed="23"/>
      </top>
      <bottom style="medium">
        <color indexed="62"/>
      </bottom>
      <diagonal/>
    </border>
    <border>
      <left/>
      <right style="medium">
        <color indexed="62"/>
      </right>
      <top style="hair">
        <color indexed="23"/>
      </top>
      <bottom style="medium">
        <color indexed="62"/>
      </bottom>
      <diagonal/>
    </border>
    <border>
      <left/>
      <right style="medium">
        <color indexed="62"/>
      </right>
      <top style="hair">
        <color indexed="23"/>
      </top>
      <bottom style="hair">
        <color indexed="23"/>
      </bottom>
      <diagonal/>
    </border>
    <border>
      <left/>
      <right style="medium">
        <color indexed="52"/>
      </right>
      <top/>
      <bottom style="medium">
        <color indexed="52"/>
      </bottom>
      <diagonal/>
    </border>
    <border>
      <left style="medium">
        <color indexed="51"/>
      </left>
      <right/>
      <top style="medium">
        <color indexed="51"/>
      </top>
      <bottom style="hair">
        <color indexed="51"/>
      </bottom>
      <diagonal/>
    </border>
    <border>
      <left/>
      <right/>
      <top style="medium">
        <color indexed="51"/>
      </top>
      <bottom style="hair">
        <color indexed="51"/>
      </bottom>
      <diagonal/>
    </border>
    <border>
      <left/>
      <right style="medium">
        <color indexed="51"/>
      </right>
      <top style="medium">
        <color indexed="51"/>
      </top>
      <bottom style="hair">
        <color indexed="51"/>
      </bottom>
      <diagonal/>
    </border>
    <border>
      <left style="medium">
        <color indexed="60"/>
      </left>
      <right/>
      <top style="hair">
        <color indexed="64"/>
      </top>
      <bottom style="hair">
        <color indexed="64"/>
      </bottom>
      <diagonal/>
    </border>
    <border>
      <left/>
      <right style="medium">
        <color indexed="60"/>
      </right>
      <top style="hair">
        <color indexed="64"/>
      </top>
      <bottom style="hair">
        <color indexed="64"/>
      </bottom>
      <diagonal/>
    </border>
    <border>
      <left style="medium">
        <color indexed="60"/>
      </left>
      <right/>
      <top/>
      <bottom style="medium">
        <color indexed="60"/>
      </bottom>
      <diagonal/>
    </border>
    <border>
      <left/>
      <right style="medium">
        <color indexed="60"/>
      </right>
      <top/>
      <bottom style="medium">
        <color indexed="60"/>
      </bottom>
      <diagonal/>
    </border>
    <border>
      <left/>
      <right/>
      <top style="hair">
        <color indexed="23"/>
      </top>
      <bottom style="medium">
        <color indexed="60"/>
      </bottom>
      <diagonal/>
    </border>
    <border>
      <left/>
      <right style="medium">
        <color indexed="60"/>
      </right>
      <top style="hair">
        <color indexed="23"/>
      </top>
      <bottom style="medium">
        <color indexed="60"/>
      </bottom>
      <diagonal/>
    </border>
    <border>
      <left style="medium">
        <color indexed="60"/>
      </left>
      <right/>
      <top style="medium">
        <color indexed="60"/>
      </top>
      <bottom style="medium">
        <color indexed="60"/>
      </bottom>
      <diagonal/>
    </border>
    <border>
      <left/>
      <right/>
      <top style="medium">
        <color indexed="60"/>
      </top>
      <bottom style="medium">
        <color indexed="60"/>
      </bottom>
      <diagonal/>
    </border>
    <border>
      <left/>
      <right style="medium">
        <color indexed="60"/>
      </right>
      <top style="medium">
        <color indexed="60"/>
      </top>
      <bottom style="medium">
        <color indexed="60"/>
      </bottom>
      <diagonal/>
    </border>
    <border>
      <left/>
      <right/>
      <top/>
      <bottom style="medium">
        <color indexed="52"/>
      </bottom>
      <diagonal/>
    </border>
    <border>
      <left style="medium">
        <color indexed="60"/>
      </left>
      <right/>
      <top/>
      <bottom style="hair">
        <color indexed="64"/>
      </bottom>
      <diagonal/>
    </border>
    <border>
      <left/>
      <right/>
      <top/>
      <bottom style="hair">
        <color indexed="64"/>
      </bottom>
      <diagonal/>
    </border>
    <border>
      <left/>
      <right style="medium">
        <color indexed="60"/>
      </right>
      <top/>
      <bottom style="hair">
        <color indexed="64"/>
      </bottom>
      <diagonal/>
    </border>
    <border>
      <left style="medium">
        <color indexed="18"/>
      </left>
      <right/>
      <top style="medium">
        <color indexed="18"/>
      </top>
      <bottom style="hair">
        <color indexed="18"/>
      </bottom>
      <diagonal/>
    </border>
    <border>
      <left/>
      <right/>
      <top style="medium">
        <color indexed="18"/>
      </top>
      <bottom style="hair">
        <color indexed="18"/>
      </bottom>
      <diagonal/>
    </border>
    <border>
      <left/>
      <right style="medium">
        <color indexed="18"/>
      </right>
      <top style="medium">
        <color indexed="18"/>
      </top>
      <bottom style="hair">
        <color indexed="18"/>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hair">
        <color indexed="64"/>
      </right>
      <top/>
      <bottom style="hair">
        <color indexed="64"/>
      </bottom>
      <diagonal/>
    </border>
    <border>
      <left style="hair">
        <color indexed="57"/>
      </left>
      <right style="medium">
        <color indexed="57"/>
      </right>
      <top style="medium">
        <color indexed="57"/>
      </top>
      <bottom style="medium">
        <color indexed="57"/>
      </bottom>
      <diagonal/>
    </border>
    <border>
      <left style="medium">
        <color indexed="57"/>
      </left>
      <right style="hair">
        <color indexed="57"/>
      </right>
      <top style="medium">
        <color indexed="57"/>
      </top>
      <bottom style="medium">
        <color indexed="57"/>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medium">
        <color indexed="64"/>
      </left>
      <right/>
      <top/>
      <bottom style="hair">
        <color indexed="64"/>
      </bottom>
      <diagonal/>
    </border>
    <border>
      <left/>
      <right style="hair">
        <color indexed="64"/>
      </right>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style="medium">
        <color indexed="57"/>
      </top>
      <bottom/>
      <diagonal/>
    </border>
    <border>
      <left/>
      <right/>
      <top style="medium">
        <color indexed="57"/>
      </top>
      <bottom/>
      <diagonal/>
    </border>
    <border>
      <left/>
      <right style="medium">
        <color indexed="64"/>
      </right>
      <top style="medium">
        <color indexed="57"/>
      </top>
      <bottom/>
      <diagonal/>
    </border>
    <border>
      <left/>
      <right style="medium">
        <color indexed="64"/>
      </right>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16"/>
      </left>
      <right style="thin">
        <color indexed="16"/>
      </right>
      <top style="medium">
        <color indexed="51"/>
      </top>
      <bottom/>
      <diagonal/>
    </border>
  </borders>
  <cellStyleXfs count="63">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6" borderId="0" applyNumberFormat="0" applyBorder="0" applyAlignment="0" applyProtection="0"/>
    <xf numFmtId="0" fontId="1" fillId="9" borderId="0" applyNumberFormat="0" applyBorder="0" applyAlignment="0" applyProtection="0"/>
    <xf numFmtId="0" fontId="1" fillId="3"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8" borderId="0" applyNumberFormat="0" applyBorder="0" applyAlignment="0" applyProtection="0"/>
    <xf numFmtId="0" fontId="15" fillId="6" borderId="0" applyNumberFormat="0" applyBorder="0" applyAlignment="0" applyProtection="0"/>
    <xf numFmtId="0" fontId="15" fillId="10" borderId="0" applyNumberFormat="0" applyBorder="0" applyAlignment="0" applyProtection="0"/>
    <xf numFmtId="0" fontId="15" fillId="3" borderId="0" applyNumberFormat="0" applyBorder="0" applyAlignment="0" applyProtection="0"/>
    <xf numFmtId="0" fontId="15" fillId="10"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0" borderId="0" applyNumberFormat="0" applyBorder="0" applyAlignment="0" applyProtection="0"/>
    <xf numFmtId="0" fontId="15" fillId="15" borderId="0" applyNumberFormat="0" applyBorder="0" applyAlignment="0" applyProtection="0"/>
    <xf numFmtId="0" fontId="5" fillId="16" borderId="0" applyNumberFormat="0" applyBorder="0" applyAlignment="0" applyProtection="0"/>
    <xf numFmtId="0" fontId="9" fillId="2" borderId="1" applyNumberFormat="0" applyAlignment="0" applyProtection="0"/>
    <xf numFmtId="0" fontId="11" fillId="17" borderId="2" applyNumberFormat="0" applyAlignment="0" applyProtection="0"/>
    <xf numFmtId="170" fontId="2" fillId="0" borderId="0" applyFont="0" applyFill="0" applyBorder="0" applyAlignment="0" applyProtection="0"/>
    <xf numFmtId="0" fontId="13" fillId="0" borderId="0" applyNumberFormat="0" applyFill="0" applyBorder="0" applyAlignment="0" applyProtection="0"/>
    <xf numFmtId="0" fontId="4" fillId="18" borderId="0" applyNumberFormat="0" applyBorder="0" applyAlignment="0" applyProtection="0"/>
    <xf numFmtId="0" fontId="70" fillId="0" borderId="3" applyNumberFormat="0" applyFill="0" applyAlignment="0" applyProtection="0"/>
    <xf numFmtId="0" fontId="71" fillId="0" borderId="4" applyNumberFormat="0" applyFill="0" applyAlignment="0" applyProtection="0"/>
    <xf numFmtId="0" fontId="41" fillId="0" borderId="5" applyNumberFormat="0" applyFill="0" applyAlignment="0" applyProtection="0"/>
    <xf numFmtId="0" fontId="41" fillId="0" borderId="0" applyNumberFormat="0" applyFill="0" applyBorder="0" applyAlignment="0" applyProtection="0"/>
    <xf numFmtId="0" fontId="7" fillId="3" borderId="1" applyNumberFormat="0" applyAlignment="0" applyProtection="0"/>
    <xf numFmtId="0" fontId="10" fillId="0" borderId="6" applyNumberFormat="0" applyFill="0" applyAlignment="0" applyProtection="0"/>
    <xf numFmtId="164" fontId="2" fillId="0" borderId="0" applyFill="0" applyBorder="0" applyAlignment="0" applyProtection="0"/>
    <xf numFmtId="164" fontId="13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1" fillId="0" borderId="0"/>
    <xf numFmtId="164" fontId="1" fillId="0" borderId="0"/>
    <xf numFmtId="164" fontId="134" fillId="0" borderId="0"/>
    <xf numFmtId="164" fontId="134" fillId="0" borderId="0"/>
    <xf numFmtId="164" fontId="134" fillId="0" borderId="0"/>
    <xf numFmtId="164" fontId="134" fillId="0" borderId="0"/>
    <xf numFmtId="0" fontId="64" fillId="0" borderId="0"/>
    <xf numFmtId="0" fontId="2" fillId="4" borderId="7" applyNumberFormat="0" applyFont="0" applyAlignment="0" applyProtection="0"/>
    <xf numFmtId="0" fontId="8" fillId="2" borderId="8" applyNumberFormat="0" applyAlignment="0" applyProtection="0"/>
    <xf numFmtId="0" fontId="42" fillId="0" borderId="0" applyNumberFormat="0" applyFill="0" applyBorder="0" applyAlignment="0" applyProtection="0"/>
    <xf numFmtId="164" fontId="134" fillId="0" borderId="9" applyNumberFormat="0" applyFill="0" applyAlignment="0" applyProtection="0"/>
    <xf numFmtId="164" fontId="1" fillId="0" borderId="9" applyNumberFormat="0" applyFill="0" applyAlignment="0" applyProtection="0"/>
    <xf numFmtId="164" fontId="1" fillId="0" borderId="9" applyNumberFormat="0" applyFill="0" applyAlignment="0" applyProtection="0"/>
    <xf numFmtId="164" fontId="134" fillId="0" borderId="9" applyNumberFormat="0" applyFill="0" applyAlignment="0" applyProtection="0"/>
    <xf numFmtId="0" fontId="72" fillId="0" borderId="0" applyNumberFormat="0" applyFill="0" applyBorder="0" applyAlignment="0" applyProtection="0"/>
    <xf numFmtId="9" fontId="3" fillId="0" borderId="0" applyFont="0" applyFill="0" applyBorder="0" applyAlignment="0" applyProtection="0"/>
    <xf numFmtId="164" fontId="3" fillId="0" borderId="0" applyFont="0" applyFill="0" applyBorder="0" applyAlignment="0" applyProtection="0"/>
  </cellStyleXfs>
  <cellXfs count="872">
    <xf numFmtId="0" fontId="0" fillId="0" borderId="0" xfId="0"/>
    <xf numFmtId="164" fontId="16" fillId="0" borderId="0" xfId="38" applyFont="1" applyFill="1" applyAlignment="1">
      <alignment vertical="center"/>
    </xf>
    <xf numFmtId="0" fontId="0" fillId="0" borderId="0" xfId="0" applyBorder="1" applyProtection="1"/>
    <xf numFmtId="0" fontId="0" fillId="0" borderId="0" xfId="0" applyProtection="1"/>
    <xf numFmtId="164" fontId="22" fillId="0" borderId="0" xfId="38" applyFont="1" applyFill="1" applyAlignment="1" applyProtection="1">
      <alignment vertical="center"/>
    </xf>
    <xf numFmtId="0" fontId="21" fillId="0" borderId="0" xfId="0" applyFont="1" applyProtection="1"/>
    <xf numFmtId="164" fontId="19" fillId="0" borderId="0" xfId="49" applyFont="1" applyFill="1" applyAlignment="1" applyProtection="1"/>
    <xf numFmtId="164" fontId="19" fillId="0" borderId="0" xfId="49" applyFont="1" applyFill="1" applyAlignment="1" applyProtection="1">
      <alignment horizontal="center"/>
    </xf>
    <xf numFmtId="164" fontId="19" fillId="0" borderId="0" xfId="49" applyFont="1" applyFill="1" applyAlignment="1" applyProtection="1">
      <alignment horizontal="right"/>
    </xf>
    <xf numFmtId="164" fontId="19" fillId="0" borderId="0" xfId="49" applyFont="1" applyFill="1" applyBorder="1" applyAlignment="1" applyProtection="1">
      <alignment horizontal="center"/>
    </xf>
    <xf numFmtId="164" fontId="134" fillId="0" borderId="0" xfId="48" applyProtection="1"/>
    <xf numFmtId="164" fontId="15" fillId="0" borderId="0" xfId="48" applyFont="1" applyProtection="1"/>
    <xf numFmtId="0" fontId="18" fillId="0" borderId="0" xfId="48" applyNumberFormat="1" applyFont="1" applyBorder="1" applyProtection="1"/>
    <xf numFmtId="164" fontId="134" fillId="0" borderId="0" xfId="50" applyProtection="1"/>
    <xf numFmtId="164" fontId="134" fillId="0" borderId="0" xfId="50" applyFill="1" applyBorder="1" applyAlignment="1" applyProtection="1">
      <alignment horizontal="left"/>
    </xf>
    <xf numFmtId="0" fontId="0" fillId="0" borderId="0" xfId="0" applyFill="1" applyBorder="1" applyProtection="1"/>
    <xf numFmtId="164" fontId="134" fillId="0" borderId="0" xfId="50" applyFill="1" applyBorder="1" applyProtection="1"/>
    <xf numFmtId="0" fontId="15" fillId="0" borderId="0" xfId="0" applyFont="1" applyProtection="1"/>
    <xf numFmtId="164" fontId="15" fillId="0" borderId="0" xfId="50" applyFont="1" applyProtection="1"/>
    <xf numFmtId="0" fontId="0" fillId="0" borderId="0" xfId="0" applyBorder="1"/>
    <xf numFmtId="0" fontId="0" fillId="0" borderId="0" xfId="0" applyFill="1" applyBorder="1"/>
    <xf numFmtId="15" fontId="29" fillId="0" borderId="0" xfId="0" applyNumberFormat="1" applyFont="1" applyFill="1" applyBorder="1" applyAlignment="1" applyProtection="1">
      <alignment horizontal="center" vertical="center" wrapText="1"/>
      <protection locked="0"/>
    </xf>
    <xf numFmtId="164" fontId="28" fillId="0" borderId="0" xfId="0" applyNumberFormat="1" applyFont="1"/>
    <xf numFmtId="164" fontId="28" fillId="0" borderId="0" xfId="0" applyNumberFormat="1" applyFont="1" applyAlignment="1">
      <alignment horizontal="right"/>
    </xf>
    <xf numFmtId="166" fontId="28" fillId="0" borderId="0" xfId="62" applyNumberFormat="1" applyFont="1" applyAlignment="1">
      <alignment horizontal="left"/>
    </xf>
    <xf numFmtId="164" fontId="16" fillId="0" borderId="0" xfId="47" applyFont="1" applyFill="1" applyAlignment="1">
      <alignment vertical="center"/>
    </xf>
    <xf numFmtId="0" fontId="0" fillId="0" borderId="10" xfId="0" applyBorder="1" applyAlignment="1">
      <alignment horizontal="center"/>
    </xf>
    <xf numFmtId="0" fontId="14" fillId="0" borderId="0" xfId="0" applyFont="1" applyBorder="1" applyAlignment="1">
      <alignment horizontal="center"/>
    </xf>
    <xf numFmtId="0" fontId="1" fillId="0" borderId="0" xfId="0" applyFont="1" applyBorder="1" applyAlignment="1"/>
    <xf numFmtId="0" fontId="1" fillId="0" borderId="0" xfId="0" applyFont="1" applyFill="1" applyBorder="1" applyAlignment="1"/>
    <xf numFmtId="0" fontId="43" fillId="0" borderId="0" xfId="0" applyFont="1"/>
    <xf numFmtId="0" fontId="43" fillId="0" borderId="0" xfId="0" applyFont="1" applyAlignment="1">
      <alignment horizontal="right"/>
    </xf>
    <xf numFmtId="0" fontId="43" fillId="0" borderId="0" xfId="0" applyFont="1" applyBorder="1"/>
    <xf numFmtId="0" fontId="45" fillId="0" borderId="0" xfId="0" applyFont="1"/>
    <xf numFmtId="0" fontId="43" fillId="0" borderId="0" xfId="0" applyNumberFormat="1" applyFont="1" applyBorder="1"/>
    <xf numFmtId="0" fontId="0" fillId="0" borderId="0" xfId="0" applyFill="1"/>
    <xf numFmtId="10" fontId="6" fillId="0" borderId="0" xfId="61" applyNumberFormat="1" applyFont="1" applyFill="1" applyBorder="1" applyAlignment="1">
      <alignment horizontal="center"/>
    </xf>
    <xf numFmtId="10" fontId="6" fillId="0" borderId="0" xfId="61" applyNumberFormat="1" applyFont="1" applyFill="1" applyBorder="1" applyAlignment="1" applyProtection="1">
      <alignment horizontal="center"/>
      <protection locked="0"/>
    </xf>
    <xf numFmtId="164" fontId="28" fillId="0" borderId="0" xfId="0" applyNumberFormat="1" applyFont="1" applyFill="1" applyBorder="1" applyAlignment="1"/>
    <xf numFmtId="164" fontId="134" fillId="0" borderId="0" xfId="59" applyFill="1" applyBorder="1" applyAlignment="1" applyProtection="1">
      <alignment vertical="center"/>
      <protection locked="0"/>
    </xf>
    <xf numFmtId="165" fontId="32" fillId="0" borderId="0" xfId="0" applyNumberFormat="1" applyFont="1" applyFill="1" applyBorder="1" applyAlignment="1">
      <alignment horizontal="center"/>
    </xf>
    <xf numFmtId="164" fontId="39" fillId="0" borderId="0" xfId="59" applyFont="1" applyFill="1" applyBorder="1" applyAlignment="1" applyProtection="1">
      <alignment vertical="center"/>
      <protection locked="0"/>
    </xf>
    <xf numFmtId="0" fontId="0" fillId="0" borderId="10" xfId="0" applyBorder="1"/>
    <xf numFmtId="0" fontId="0" fillId="0" borderId="0" xfId="0" applyFill="1" applyBorder="1" applyAlignment="1">
      <alignment horizontal="center"/>
    </xf>
    <xf numFmtId="22" fontId="0" fillId="0" borderId="0" xfId="0" applyNumberFormat="1"/>
    <xf numFmtId="2" fontId="0" fillId="0" borderId="0" xfId="0" applyNumberFormat="1" applyFill="1"/>
    <xf numFmtId="2" fontId="134" fillId="0" borderId="0" xfId="56" applyNumberFormat="1" applyFill="1" applyBorder="1" applyAlignment="1" applyProtection="1">
      <alignment horizontal="center"/>
      <protection locked="0"/>
    </xf>
    <xf numFmtId="0" fontId="15" fillId="0" borderId="0" xfId="0" applyFont="1" applyFill="1" applyBorder="1" applyAlignment="1" applyProtection="1">
      <alignment horizontal="center"/>
    </xf>
    <xf numFmtId="0" fontId="23" fillId="0" borderId="0" xfId="0" applyFont="1" applyFill="1" applyAlignment="1" applyProtection="1"/>
    <xf numFmtId="0" fontId="15" fillId="0" borderId="0" xfId="0" applyFont="1" applyAlignment="1" applyProtection="1">
      <alignment horizontal="left" indent="1"/>
    </xf>
    <xf numFmtId="0" fontId="18" fillId="0" borderId="0" xfId="0" applyFont="1" applyAlignment="1" applyProtection="1">
      <alignment horizontal="left" indent="1"/>
    </xf>
    <xf numFmtId="0" fontId="15" fillId="0" borderId="0" xfId="0" applyFont="1" applyFill="1" applyBorder="1" applyProtection="1"/>
    <xf numFmtId="164" fontId="66" fillId="0" borderId="0" xfId="48" applyFont="1" applyProtection="1"/>
    <xf numFmtId="164" fontId="66" fillId="0" borderId="0" xfId="50" applyFont="1" applyProtection="1"/>
    <xf numFmtId="0" fontId="66" fillId="0" borderId="10" xfId="0" applyFont="1" applyFill="1" applyBorder="1" applyAlignment="1" applyProtection="1">
      <alignment horizontal="center"/>
    </xf>
    <xf numFmtId="0" fontId="66" fillId="0" borderId="10" xfId="0" applyFont="1" applyFill="1" applyBorder="1" applyProtection="1"/>
    <xf numFmtId="164" fontId="66" fillId="0" borderId="10" xfId="50" applyFont="1" applyBorder="1" applyProtection="1"/>
    <xf numFmtId="0" fontId="67" fillId="0" borderId="10" xfId="0" applyFont="1" applyBorder="1" applyAlignment="1" applyProtection="1">
      <alignment horizontal="left" indent="1"/>
    </xf>
    <xf numFmtId="0" fontId="68" fillId="0" borderId="10" xfId="0" applyFont="1" applyBorder="1"/>
    <xf numFmtId="0" fontId="69" fillId="19" borderId="10" xfId="0" applyFont="1" applyFill="1" applyBorder="1" applyAlignment="1" applyProtection="1">
      <alignment horizontal="center"/>
    </xf>
    <xf numFmtId="0" fontId="69" fillId="19" borderId="10" xfId="0" applyFont="1" applyFill="1" applyBorder="1" applyAlignment="1">
      <alignment horizontal="center"/>
    </xf>
    <xf numFmtId="3" fontId="15" fillId="20" borderId="11" xfId="0" applyNumberFormat="1" applyFont="1" applyFill="1" applyBorder="1" applyAlignment="1">
      <alignment horizontal="right"/>
    </xf>
    <xf numFmtId="3" fontId="15" fillId="20" borderId="11" xfId="62" applyNumberFormat="1" applyFont="1" applyFill="1" applyBorder="1"/>
    <xf numFmtId="9" fontId="15" fillId="20" borderId="11" xfId="61" applyFont="1" applyFill="1" applyBorder="1"/>
    <xf numFmtId="9" fontId="15" fillId="20" borderId="11" xfId="61" applyNumberFormat="1" applyFont="1" applyFill="1" applyBorder="1"/>
    <xf numFmtId="0" fontId="15" fillId="20" borderId="11" xfId="0" applyFont="1" applyFill="1" applyBorder="1"/>
    <xf numFmtId="9" fontId="15" fillId="20" borderId="11" xfId="61" applyFont="1" applyFill="1" applyBorder="1" applyAlignment="1">
      <alignment horizontal="center"/>
    </xf>
    <xf numFmtId="0" fontId="15" fillId="0" borderId="0" xfId="0" applyFont="1"/>
    <xf numFmtId="0" fontId="33" fillId="0" borderId="0" xfId="0" applyFont="1" applyAlignment="1">
      <alignment horizontal="center"/>
    </xf>
    <xf numFmtId="164" fontId="59" fillId="0" borderId="0" xfId="47" applyFont="1" applyFill="1" applyAlignment="1">
      <alignment vertical="center"/>
    </xf>
    <xf numFmtId="0" fontId="14" fillId="0" borderId="0" xfId="0" applyFont="1"/>
    <xf numFmtId="0" fontId="45" fillId="0" borderId="0" xfId="0" applyFont="1" applyFill="1"/>
    <xf numFmtId="0" fontId="75" fillId="19" borderId="12" xfId="0" applyFont="1" applyFill="1" applyBorder="1" applyAlignment="1">
      <alignment vertical="center"/>
    </xf>
    <xf numFmtId="0" fontId="73" fillId="0" borderId="0" xfId="52" applyNumberFormat="1" applyFont="1" applyFill="1" applyBorder="1" applyAlignment="1">
      <alignment horizontal="center" vertical="center" wrapText="1"/>
    </xf>
    <xf numFmtId="0" fontId="73" fillId="21" borderId="13" xfId="52" applyNumberFormat="1" applyFont="1" applyFill="1" applyBorder="1" applyAlignment="1">
      <alignment horizontal="center" vertical="center" wrapText="1"/>
    </xf>
    <xf numFmtId="15" fontId="0" fillId="0" borderId="0" xfId="0" applyNumberFormat="1" applyFont="1" applyFill="1" applyBorder="1" applyAlignment="1">
      <alignment horizontal="center"/>
    </xf>
    <xf numFmtId="1" fontId="21" fillId="0" borderId="0" xfId="0" applyNumberFormat="1" applyFont="1" applyFill="1" applyBorder="1" applyAlignment="1">
      <alignment horizontal="center"/>
    </xf>
    <xf numFmtId="1" fontId="78" fillId="20" borderId="0" xfId="0" applyNumberFormat="1" applyFont="1" applyFill="1" applyBorder="1" applyAlignment="1">
      <alignment horizontal="center"/>
    </xf>
    <xf numFmtId="0" fontId="78" fillId="0" borderId="0" xfId="0" applyFont="1" applyFill="1" applyBorder="1" applyAlignment="1" applyProtection="1">
      <alignment horizontal="left"/>
    </xf>
    <xf numFmtId="0" fontId="79" fillId="0" borderId="0" xfId="0" applyFont="1"/>
    <xf numFmtId="164" fontId="39" fillId="0" borderId="0" xfId="59" applyFont="1" applyFill="1" applyBorder="1" applyAlignment="1" applyProtection="1">
      <alignment horizontal="center" vertical="center"/>
      <protection locked="0"/>
    </xf>
    <xf numFmtId="15" fontId="0" fillId="0" borderId="0" xfId="0" applyNumberFormat="1"/>
    <xf numFmtId="0" fontId="0" fillId="0" borderId="10" xfId="0" quotePrefix="1" applyNumberFormat="1" applyBorder="1"/>
    <xf numFmtId="164" fontId="31" fillId="0" borderId="14" xfId="59" applyFont="1" applyBorder="1" applyAlignment="1" applyProtection="1"/>
    <xf numFmtId="164" fontId="134" fillId="0" borderId="14" xfId="59" applyFill="1" applyBorder="1" applyAlignment="1" applyProtection="1">
      <alignment vertical="center"/>
    </xf>
    <xf numFmtId="164" fontId="31" fillId="0" borderId="0" xfId="59" applyFont="1" applyBorder="1" applyAlignment="1" applyProtection="1"/>
    <xf numFmtId="164" fontId="134" fillId="0" borderId="0" xfId="59" applyFill="1" applyBorder="1" applyAlignment="1" applyProtection="1">
      <alignment vertical="center"/>
    </xf>
    <xf numFmtId="0" fontId="32" fillId="0" borderId="15" xfId="0" applyFont="1" applyBorder="1" applyAlignment="1" applyProtection="1">
      <alignment horizontal="center"/>
    </xf>
    <xf numFmtId="15" fontId="32" fillId="0" borderId="16" xfId="0" applyNumberFormat="1" applyFont="1" applyBorder="1" applyAlignment="1" applyProtection="1">
      <alignment horizontal="center"/>
    </xf>
    <xf numFmtId="0" fontId="32" fillId="0" borderId="17" xfId="0" applyFont="1" applyBorder="1" applyAlignment="1" applyProtection="1">
      <alignment horizontal="center"/>
    </xf>
    <xf numFmtId="166" fontId="15" fillId="0" borderId="0" xfId="0" applyNumberFormat="1" applyFont="1" applyFill="1" applyBorder="1" applyAlignment="1" applyProtection="1"/>
    <xf numFmtId="10" fontId="6" fillId="0" borderId="0" xfId="61" applyNumberFormat="1" applyFont="1" applyFill="1" applyBorder="1" applyAlignment="1" applyProtection="1">
      <alignment horizontal="center"/>
    </xf>
    <xf numFmtId="0" fontId="6" fillId="0" borderId="0" xfId="0" applyFont="1" applyFill="1" applyBorder="1" applyAlignment="1" applyProtection="1"/>
    <xf numFmtId="15" fontId="26" fillId="0" borderId="18" xfId="0" applyNumberFormat="1" applyFont="1" applyFill="1" applyBorder="1" applyAlignment="1" applyProtection="1"/>
    <xf numFmtId="164" fontId="38" fillId="0" borderId="19" xfId="59" applyFont="1" applyBorder="1" applyAlignment="1" applyProtection="1"/>
    <xf numFmtId="164" fontId="39" fillId="0" borderId="19" xfId="59" applyFont="1" applyFill="1" applyBorder="1" applyAlignment="1" applyProtection="1">
      <alignment vertical="center"/>
    </xf>
    <xf numFmtId="164" fontId="39" fillId="0" borderId="0" xfId="59" applyFont="1" applyFill="1" applyBorder="1" applyAlignment="1" applyProtection="1">
      <alignment vertical="center"/>
    </xf>
    <xf numFmtId="164" fontId="38" fillId="0" borderId="0" xfId="59" applyFont="1" applyBorder="1" applyAlignment="1" applyProtection="1"/>
    <xf numFmtId="164" fontId="40" fillId="0" borderId="0" xfId="59" applyFont="1" applyFill="1" applyBorder="1" applyAlignment="1" applyProtection="1">
      <alignment vertical="center"/>
    </xf>
    <xf numFmtId="0" fontId="14" fillId="0" borderId="0" xfId="0" applyFont="1" applyBorder="1" applyAlignment="1" applyProtection="1">
      <alignment horizontal="center"/>
    </xf>
    <xf numFmtId="0" fontId="14" fillId="0" borderId="20" xfId="0" applyFont="1" applyBorder="1" applyAlignment="1" applyProtection="1">
      <alignment horizontal="center"/>
    </xf>
    <xf numFmtId="0" fontId="14" fillId="0" borderId="22" xfId="0" applyFont="1" applyBorder="1" applyAlignment="1" applyProtection="1">
      <alignment horizontal="center"/>
    </xf>
    <xf numFmtId="0" fontId="0" fillId="0" borderId="24" xfId="0" applyBorder="1" applyProtection="1"/>
    <xf numFmtId="0" fontId="0" fillId="0" borderId="22" xfId="0" applyBorder="1" applyAlignment="1" applyProtection="1">
      <alignment horizontal="center"/>
    </xf>
    <xf numFmtId="164" fontId="0" fillId="0" borderId="0" xfId="0" applyNumberFormat="1" applyFill="1" applyBorder="1" applyProtection="1"/>
    <xf numFmtId="164" fontId="65" fillId="0" borderId="25" xfId="59" applyFont="1" applyFill="1" applyBorder="1" applyAlignment="1" applyProtection="1"/>
    <xf numFmtId="164" fontId="39" fillId="0" borderId="25" xfId="59" applyFont="1" applyFill="1" applyBorder="1" applyAlignment="1" applyProtection="1">
      <alignment vertical="center"/>
    </xf>
    <xf numFmtId="164" fontId="28" fillId="0" borderId="0" xfId="0" applyNumberFormat="1" applyFont="1" applyAlignment="1" applyProtection="1">
      <alignment horizontal="right"/>
    </xf>
    <xf numFmtId="166" fontId="28" fillId="0" borderId="0" xfId="62" applyNumberFormat="1" applyFont="1" applyAlignment="1" applyProtection="1">
      <alignment horizontal="left"/>
    </xf>
    <xf numFmtId="15" fontId="28" fillId="0" borderId="0" xfId="0" applyNumberFormat="1" applyFont="1" applyAlignment="1" applyProtection="1">
      <alignment horizontal="left"/>
    </xf>
    <xf numFmtId="15" fontId="28" fillId="0" borderId="0" xfId="0" applyNumberFormat="1" applyFont="1" applyAlignment="1" applyProtection="1">
      <alignment horizontal="right"/>
    </xf>
    <xf numFmtId="164" fontId="28" fillId="0" borderId="0" xfId="0" applyNumberFormat="1" applyFont="1" applyProtection="1"/>
    <xf numFmtId="164" fontId="28" fillId="0" borderId="0" xfId="0" applyNumberFormat="1" applyFont="1" applyBorder="1" applyProtection="1"/>
    <xf numFmtId="164" fontId="28" fillId="0" borderId="0" xfId="0" applyNumberFormat="1" applyFont="1" applyBorder="1" applyAlignment="1" applyProtection="1">
      <alignment horizontal="right"/>
    </xf>
    <xf numFmtId="166" fontId="28" fillId="0" borderId="0" xfId="62" applyNumberFormat="1" applyFont="1" applyBorder="1" applyAlignment="1" applyProtection="1">
      <alignment horizontal="left"/>
    </xf>
    <xf numFmtId="0" fontId="19" fillId="0" borderId="0" xfId="0" applyFont="1" applyBorder="1" applyAlignment="1" applyProtection="1">
      <alignment horizontal="center"/>
    </xf>
    <xf numFmtId="0" fontId="19" fillId="0" borderId="0" xfId="0" applyFont="1" applyAlignment="1" applyProtection="1">
      <alignment horizontal="center"/>
    </xf>
    <xf numFmtId="0" fontId="34" fillId="0" borderId="10" xfId="0" applyFont="1" applyBorder="1" applyAlignment="1" applyProtection="1">
      <alignment horizontal="center" vertical="center" wrapText="1"/>
    </xf>
    <xf numFmtId="0" fontId="43" fillId="0" borderId="0" xfId="0" applyFont="1" applyProtection="1"/>
    <xf numFmtId="0" fontId="43" fillId="0" borderId="0" xfId="0" applyFont="1" applyAlignment="1" applyProtection="1">
      <alignment horizontal="right"/>
    </xf>
    <xf numFmtId="0" fontId="43" fillId="0" borderId="0" xfId="0" applyFont="1" applyBorder="1" applyProtection="1"/>
    <xf numFmtId="0" fontId="44" fillId="0" borderId="0" xfId="0" applyFont="1" applyBorder="1" applyAlignment="1" applyProtection="1">
      <alignment horizontal="left" vertical="center"/>
    </xf>
    <xf numFmtId="0" fontId="44" fillId="0" borderId="0" xfId="0" applyFont="1" applyBorder="1" applyAlignment="1" applyProtection="1">
      <alignment horizontal="left"/>
    </xf>
    <xf numFmtId="167" fontId="44" fillId="0" borderId="0" xfId="0" applyNumberFormat="1" applyFont="1" applyBorder="1" applyAlignment="1" applyProtection="1">
      <alignment horizontal="left"/>
    </xf>
    <xf numFmtId="0" fontId="45" fillId="0" borderId="0" xfId="0" applyFont="1" applyProtection="1"/>
    <xf numFmtId="0" fontId="46" fillId="0" borderId="0" xfId="0" applyFont="1" applyFill="1" applyBorder="1" applyProtection="1"/>
    <xf numFmtId="0" fontId="47" fillId="0" borderId="0" xfId="0" applyFont="1" applyFill="1" applyBorder="1" applyProtection="1"/>
    <xf numFmtId="0" fontId="49" fillId="0" borderId="0" xfId="0" applyFont="1" applyFill="1" applyBorder="1" applyAlignment="1" applyProtection="1">
      <alignment horizontal="right"/>
    </xf>
    <xf numFmtId="0" fontId="50" fillId="0" borderId="0" xfId="0" applyFont="1" applyFill="1" applyBorder="1" applyAlignment="1" applyProtection="1">
      <alignment horizontal="center"/>
    </xf>
    <xf numFmtId="0" fontId="34" fillId="0" borderId="0" xfId="0" applyFont="1" applyBorder="1" applyAlignment="1" applyProtection="1">
      <alignment horizontal="center" vertical="center"/>
    </xf>
    <xf numFmtId="0" fontId="51" fillId="20" borderId="0" xfId="0" applyFont="1" applyFill="1" applyBorder="1" applyAlignment="1" applyProtection="1">
      <alignment horizontal="left" vertical="center"/>
    </xf>
    <xf numFmtId="3" fontId="56" fillId="0" borderId="0" xfId="0" applyNumberFormat="1" applyFont="1" applyFill="1" applyBorder="1" applyAlignment="1" applyProtection="1">
      <alignment horizontal="right" vertical="center"/>
    </xf>
    <xf numFmtId="0" fontId="57" fillId="20" borderId="0" xfId="0" applyFont="1" applyFill="1" applyBorder="1" applyAlignment="1" applyProtection="1">
      <alignment horizontal="left" vertical="center"/>
    </xf>
    <xf numFmtId="169" fontId="51" fillId="20" borderId="0" xfId="0" applyNumberFormat="1" applyFont="1" applyFill="1" applyBorder="1" applyAlignment="1" applyProtection="1">
      <alignment vertical="center"/>
    </xf>
    <xf numFmtId="0" fontId="52" fillId="20" borderId="0" xfId="0" applyNumberFormat="1" applyFont="1" applyFill="1" applyBorder="1" applyAlignment="1" applyProtection="1">
      <alignment horizontal="right"/>
    </xf>
    <xf numFmtId="0" fontId="61" fillId="20" borderId="0" xfId="0" applyFont="1" applyFill="1" applyBorder="1" applyAlignment="1" applyProtection="1">
      <alignment horizontal="center" vertical="center"/>
    </xf>
    <xf numFmtId="0" fontId="53" fillId="20" borderId="0" xfId="0" applyFont="1" applyFill="1" applyBorder="1" applyAlignment="1" applyProtection="1">
      <alignment horizontal="center" vertical="center"/>
    </xf>
    <xf numFmtId="168" fontId="51" fillId="20" borderId="0" xfId="61" applyNumberFormat="1" applyFont="1" applyFill="1" applyBorder="1" applyAlignment="1" applyProtection="1">
      <alignment horizontal="right"/>
    </xf>
    <xf numFmtId="9" fontId="54" fillId="20" borderId="0" xfId="0" applyNumberFormat="1" applyFont="1" applyFill="1" applyBorder="1" applyProtection="1"/>
    <xf numFmtId="0" fontId="55" fillId="20" borderId="0" xfId="0" applyFont="1" applyFill="1" applyBorder="1" applyAlignment="1" applyProtection="1">
      <alignment horizontal="center" vertical="center"/>
    </xf>
    <xf numFmtId="9" fontId="54" fillId="20" borderId="0" xfId="0" applyNumberFormat="1" applyFont="1" applyFill="1" applyBorder="1" applyAlignment="1" applyProtection="1">
      <alignment horizontal="left"/>
    </xf>
    <xf numFmtId="0" fontId="62" fillId="0" borderId="0" xfId="0" applyFont="1" applyFill="1" applyBorder="1" applyAlignment="1" applyProtection="1">
      <alignment horizontal="center" vertical="center"/>
    </xf>
    <xf numFmtId="0" fontId="48" fillId="0" borderId="0" xfId="0" applyFont="1" applyFill="1" applyBorder="1" applyAlignment="1" applyProtection="1">
      <alignment horizontal="center" vertical="center"/>
    </xf>
    <xf numFmtId="0" fontId="48" fillId="0" borderId="0" xfId="0" applyFont="1" applyFill="1" applyBorder="1" applyAlignment="1" applyProtection="1">
      <alignment horizontal="right" vertical="center" indent="1"/>
    </xf>
    <xf numFmtId="0" fontId="52" fillId="0" borderId="26" xfId="0" applyNumberFormat="1" applyFont="1" applyFill="1" applyBorder="1" applyAlignment="1" applyProtection="1">
      <alignment horizontal="right"/>
    </xf>
    <xf numFmtId="0" fontId="52" fillId="0" borderId="27" xfId="0" applyNumberFormat="1" applyFont="1" applyFill="1" applyBorder="1" applyAlignment="1" applyProtection="1">
      <alignment horizontal="right"/>
    </xf>
    <xf numFmtId="0" fontId="52" fillId="0" borderId="28" xfId="0" applyNumberFormat="1" applyFont="1" applyFill="1" applyBorder="1" applyAlignment="1" applyProtection="1">
      <alignment horizontal="right"/>
    </xf>
    <xf numFmtId="0" fontId="60" fillId="0" borderId="0" xfId="0" applyFont="1" applyFill="1" applyBorder="1" applyAlignment="1" applyProtection="1">
      <alignment horizontal="center"/>
    </xf>
    <xf numFmtId="0" fontId="52" fillId="0" borderId="0" xfId="0" applyNumberFormat="1" applyFont="1" applyFill="1" applyBorder="1" applyAlignment="1" applyProtection="1">
      <alignment horizontal="right"/>
    </xf>
    <xf numFmtId="0" fontId="61" fillId="0" borderId="0" xfId="0" applyFont="1" applyFill="1" applyBorder="1" applyAlignment="1" applyProtection="1">
      <alignment horizontal="center" vertical="center"/>
    </xf>
    <xf numFmtId="9" fontId="63" fillId="0" borderId="0" xfId="0" applyNumberFormat="1" applyFont="1" applyFill="1" applyBorder="1" applyAlignment="1" applyProtection="1"/>
    <xf numFmtId="9" fontId="63" fillId="0" borderId="0" xfId="0" applyNumberFormat="1" applyFont="1" applyFill="1" applyBorder="1" applyAlignment="1" applyProtection="1">
      <alignment horizontal="center"/>
    </xf>
    <xf numFmtId="0" fontId="52" fillId="0" borderId="29" xfId="0" applyNumberFormat="1" applyFont="1" applyFill="1" applyBorder="1" applyAlignment="1" applyProtection="1">
      <alignment horizontal="right"/>
    </xf>
    <xf numFmtId="9" fontId="54" fillId="0" borderId="0" xfId="0" applyNumberFormat="1" applyFont="1" applyFill="1" applyBorder="1" applyProtection="1"/>
    <xf numFmtId="0" fontId="52" fillId="0" borderId="30" xfId="0" applyNumberFormat="1" applyFont="1" applyFill="1" applyBorder="1" applyAlignment="1" applyProtection="1">
      <alignment horizontal="right"/>
    </xf>
    <xf numFmtId="0" fontId="52" fillId="0" borderId="31" xfId="0" applyNumberFormat="1" applyFont="1" applyFill="1" applyBorder="1" applyAlignment="1" applyProtection="1">
      <alignment horizontal="right"/>
    </xf>
    <xf numFmtId="0" fontId="34" fillId="0" borderId="32" xfId="0" applyNumberFormat="1" applyFont="1" applyFill="1" applyBorder="1" applyAlignment="1" applyProtection="1">
      <alignment vertical="center"/>
    </xf>
    <xf numFmtId="0" fontId="34" fillId="0" borderId="33" xfId="0" applyNumberFormat="1" applyFont="1" applyFill="1" applyBorder="1" applyAlignment="1" applyProtection="1">
      <alignment vertical="center"/>
    </xf>
    <xf numFmtId="0" fontId="34" fillId="0" borderId="34" xfId="0" applyNumberFormat="1" applyFont="1" applyFill="1" applyBorder="1" applyAlignment="1" applyProtection="1">
      <alignment vertical="center"/>
    </xf>
    <xf numFmtId="0" fontId="66" fillId="0" borderId="0" xfId="0" applyFont="1" applyFill="1" applyBorder="1" applyAlignment="1" applyProtection="1"/>
    <xf numFmtId="164" fontId="15" fillId="0" borderId="0" xfId="0" applyNumberFormat="1" applyFont="1"/>
    <xf numFmtId="0" fontId="28" fillId="0" borderId="0" xfId="0" applyNumberFormat="1" applyFont="1" applyAlignment="1" applyProtection="1">
      <alignment horizontal="center"/>
    </xf>
    <xf numFmtId="0" fontId="28" fillId="0" borderId="0" xfId="0" applyFont="1" applyAlignment="1" applyProtection="1">
      <alignment horizontal="center"/>
    </xf>
    <xf numFmtId="15" fontId="28" fillId="0" borderId="0" xfId="0" applyNumberFormat="1" applyFont="1" applyAlignment="1" applyProtection="1">
      <alignment horizontal="center"/>
    </xf>
    <xf numFmtId="164" fontId="0" fillId="0" borderId="0" xfId="0" applyNumberFormat="1" applyAlignment="1" applyProtection="1">
      <alignment horizontal="right"/>
    </xf>
    <xf numFmtId="3" fontId="0" fillId="0" borderId="0" xfId="0" applyNumberFormat="1" applyProtection="1"/>
    <xf numFmtId="0" fontId="0" fillId="0" borderId="0" xfId="0" applyBorder="1" applyAlignment="1">
      <alignment horizontal="center"/>
    </xf>
    <xf numFmtId="0" fontId="15" fillId="20" borderId="0" xfId="0" applyFont="1" applyFill="1"/>
    <xf numFmtId="166" fontId="15" fillId="20" borderId="0" xfId="0" applyNumberFormat="1" applyFont="1" applyFill="1"/>
    <xf numFmtId="3" fontId="15" fillId="20" borderId="0" xfId="0" applyNumberFormat="1" applyFont="1" applyFill="1" applyProtection="1"/>
    <xf numFmtId="165" fontId="15" fillId="20" borderId="0" xfId="0" applyNumberFormat="1" applyFont="1" applyFill="1" applyProtection="1"/>
    <xf numFmtId="0" fontId="34" fillId="0" borderId="0" xfId="0" applyFont="1" applyFill="1" applyAlignment="1" applyProtection="1">
      <alignment horizontal="left"/>
      <protection locked="0"/>
    </xf>
    <xf numFmtId="0" fontId="34" fillId="0" borderId="0" xfId="0" applyFont="1" applyFill="1" applyBorder="1" applyAlignment="1" applyProtection="1">
      <alignment horizontal="left"/>
      <protection locked="0"/>
    </xf>
    <xf numFmtId="0" fontId="28" fillId="0" borderId="0" xfId="0" applyFont="1" applyFill="1" applyBorder="1" applyAlignment="1">
      <alignment vertical="center" wrapText="1"/>
    </xf>
    <xf numFmtId="0" fontId="28" fillId="0" borderId="0" xfId="0" applyFont="1" applyFill="1" applyBorder="1" applyAlignment="1">
      <alignment horizontal="center"/>
    </xf>
    <xf numFmtId="0" fontId="0" fillId="20" borderId="0" xfId="0" applyFill="1" applyBorder="1" applyAlignment="1">
      <alignment horizontal="center"/>
    </xf>
    <xf numFmtId="0" fontId="28" fillId="0" borderId="35" xfId="0" applyFont="1" applyFill="1" applyBorder="1" applyAlignment="1" applyProtection="1">
      <alignment horizontal="center" wrapText="1"/>
    </xf>
    <xf numFmtId="0" fontId="28" fillId="0" borderId="36" xfId="0" applyFont="1" applyFill="1" applyBorder="1" applyAlignment="1" applyProtection="1">
      <alignment horizontal="center" wrapText="1"/>
    </xf>
    <xf numFmtId="0" fontId="0" fillId="0" borderId="36" xfId="0" applyBorder="1" applyProtection="1"/>
    <xf numFmtId="164" fontId="17" fillId="0" borderId="0" xfId="46" applyFont="1" applyFill="1" applyAlignment="1" applyProtection="1">
      <alignment horizontal="center" vertical="center"/>
    </xf>
    <xf numFmtId="164" fontId="16" fillId="0" borderId="0" xfId="46" applyFont="1" applyFill="1" applyAlignment="1" applyProtection="1">
      <alignment vertical="center"/>
    </xf>
    <xf numFmtId="0" fontId="80" fillId="0" borderId="0" xfId="0" applyFont="1"/>
    <xf numFmtId="164" fontId="14" fillId="0" borderId="0" xfId="0" applyNumberFormat="1" applyFont="1" applyAlignment="1" applyProtection="1">
      <alignment horizontal="center"/>
    </xf>
    <xf numFmtId="164" fontId="20" fillId="0" borderId="37" xfId="56" applyFont="1" applyBorder="1" applyAlignment="1" applyProtection="1">
      <alignment horizontal="right"/>
    </xf>
    <xf numFmtId="0" fontId="12" fillId="0" borderId="0" xfId="0" applyFont="1"/>
    <xf numFmtId="164" fontId="86" fillId="0" borderId="0" xfId="0" applyNumberFormat="1" applyFont="1"/>
    <xf numFmtId="0" fontId="86" fillId="0" borderId="0" xfId="0" applyFont="1"/>
    <xf numFmtId="164" fontId="0" fillId="0" borderId="0" xfId="0" quotePrefix="1" applyNumberFormat="1"/>
    <xf numFmtId="164" fontId="0" fillId="0" borderId="0" xfId="0" applyNumberFormat="1"/>
    <xf numFmtId="0" fontId="34" fillId="0" borderId="38" xfId="0" applyNumberFormat="1" applyFont="1" applyFill="1" applyBorder="1" applyAlignment="1" applyProtection="1">
      <alignment vertical="center"/>
    </xf>
    <xf numFmtId="164" fontId="134" fillId="0" borderId="0" xfId="51" applyFill="1" applyBorder="1" applyAlignment="1" applyProtection="1">
      <alignment horizontal="center"/>
    </xf>
    <xf numFmtId="0" fontId="34" fillId="0" borderId="0" xfId="0" quotePrefix="1" applyFont="1" applyProtection="1"/>
    <xf numFmtId="0" fontId="61" fillId="0" borderId="39" xfId="0" applyFont="1" applyBorder="1" applyAlignment="1">
      <alignment horizontal="justify" vertical="center" wrapText="1"/>
    </xf>
    <xf numFmtId="0" fontId="61" fillId="0" borderId="40" xfId="0" applyFont="1" applyBorder="1" applyAlignment="1">
      <alignment horizontal="justify" vertical="center" wrapText="1"/>
    </xf>
    <xf numFmtId="0" fontId="61" fillId="0" borderId="41" xfId="0" applyFont="1" applyBorder="1" applyAlignment="1">
      <alignment horizontal="justify" vertical="center" wrapText="1"/>
    </xf>
    <xf numFmtId="0" fontId="85" fillId="0" borderId="40" xfId="0" applyFont="1" applyBorder="1" applyAlignment="1">
      <alignment horizontal="justify" vertical="center" wrapText="1"/>
    </xf>
    <xf numFmtId="164" fontId="88" fillId="0" borderId="25" xfId="59" applyFont="1" applyFill="1" applyBorder="1" applyAlignment="1" applyProtection="1"/>
    <xf numFmtId="164" fontId="9" fillId="0" borderId="25" xfId="59" applyFont="1" applyFill="1" applyBorder="1" applyAlignment="1" applyProtection="1">
      <alignment vertical="center"/>
    </xf>
    <xf numFmtId="0" fontId="84" fillId="0" borderId="39" xfId="0" applyFont="1" applyBorder="1" applyAlignment="1">
      <alignment vertical="center" wrapText="1"/>
    </xf>
    <xf numFmtId="0" fontId="84" fillId="0" borderId="40" xfId="0" applyFont="1" applyBorder="1" applyAlignment="1">
      <alignment vertical="center" wrapText="1"/>
    </xf>
    <xf numFmtId="0" fontId="1" fillId="0" borderId="0" xfId="0" applyFont="1"/>
    <xf numFmtId="0" fontId="90" fillId="0" borderId="0" xfId="0" applyFont="1"/>
    <xf numFmtId="164" fontId="92" fillId="0" borderId="25" xfId="59" applyFont="1" applyFill="1" applyBorder="1" applyAlignment="1" applyProtection="1">
      <alignment vertical="center"/>
    </xf>
    <xf numFmtId="0" fontId="91" fillId="0" borderId="0" xfId="0" applyFont="1" applyFill="1"/>
    <xf numFmtId="15" fontId="36" fillId="0" borderId="0" xfId="0" applyNumberFormat="1" applyFont="1" applyAlignment="1" applyProtection="1">
      <alignment horizontal="center"/>
    </xf>
    <xf numFmtId="1" fontId="21" fillId="22" borderId="10" xfId="0" applyNumberFormat="1" applyFont="1" applyFill="1" applyBorder="1" applyAlignment="1" applyProtection="1">
      <alignment horizontal="center"/>
      <protection locked="0"/>
    </xf>
    <xf numFmtId="1" fontId="21" fillId="22" borderId="43" xfId="0" applyNumberFormat="1" applyFont="1" applyFill="1" applyBorder="1" applyAlignment="1" applyProtection="1">
      <alignment horizontal="center"/>
      <protection locked="0"/>
    </xf>
    <xf numFmtId="164" fontId="20" fillId="0" borderId="0" xfId="49" applyFont="1" applyFill="1" applyAlignment="1" applyProtection="1">
      <alignment horizontal="right" vertical="center"/>
    </xf>
    <xf numFmtId="0" fontId="97" fillId="0" borderId="0" xfId="0" applyFont="1" applyFill="1" applyBorder="1" applyAlignment="1" applyProtection="1">
      <alignment horizontal="right"/>
    </xf>
    <xf numFmtId="0" fontId="99" fillId="0" borderId="0" xfId="0" applyFont="1" applyFill="1" applyBorder="1" applyProtection="1"/>
    <xf numFmtId="0" fontId="97" fillId="0" borderId="0" xfId="0" applyFont="1" applyBorder="1" applyProtection="1"/>
    <xf numFmtId="3" fontId="6" fillId="0" borderId="0" xfId="0" applyNumberFormat="1" applyFont="1" applyAlignment="1" applyProtection="1">
      <alignment horizontal="right"/>
    </xf>
    <xf numFmtId="0" fontId="102" fillId="0" borderId="0" xfId="0" applyFont="1" applyFill="1" applyBorder="1" applyAlignment="1" applyProtection="1">
      <alignment horizontal="center" wrapText="1"/>
    </xf>
    <xf numFmtId="0" fontId="97" fillId="0" borderId="0" xfId="0" applyFont="1" applyFill="1" applyBorder="1" applyAlignment="1" applyProtection="1">
      <alignment horizontal="center"/>
    </xf>
    <xf numFmtId="0" fontId="0" fillId="0" borderId="0" xfId="0" quotePrefix="1" applyProtection="1"/>
    <xf numFmtId="15" fontId="32" fillId="0" borderId="44" xfId="0" applyNumberFormat="1" applyFont="1" applyBorder="1" applyAlignment="1" applyProtection="1">
      <alignment horizontal="center"/>
    </xf>
    <xf numFmtId="15" fontId="29" fillId="0" borderId="0" xfId="0" applyNumberFormat="1" applyFont="1" applyFill="1" applyBorder="1" applyAlignment="1" applyProtection="1">
      <alignment horizontal="center" vertical="center" wrapText="1"/>
    </xf>
    <xf numFmtId="164" fontId="107" fillId="0" borderId="0" xfId="38" applyFont="1" applyFill="1" applyAlignment="1" applyProtection="1">
      <alignment vertical="center"/>
    </xf>
    <xf numFmtId="0" fontId="108" fillId="0" borderId="0" xfId="0" applyFont="1" applyProtection="1"/>
    <xf numFmtId="0" fontId="108" fillId="0" borderId="0" xfId="0" applyFont="1" applyBorder="1" applyProtection="1"/>
    <xf numFmtId="0" fontId="0" fillId="0" borderId="0" xfId="0" applyBorder="1" applyAlignment="1" applyProtection="1"/>
    <xf numFmtId="0" fontId="0" fillId="0" borderId="0" xfId="0" applyAlignment="1" applyProtection="1"/>
    <xf numFmtId="3" fontId="0" fillId="0" borderId="0" xfId="0" applyNumberFormat="1" applyFill="1" applyProtection="1"/>
    <xf numFmtId="0" fontId="0" fillId="0" borderId="0" xfId="0" applyFill="1" applyBorder="1" applyProtection="1">
      <protection locked="0"/>
    </xf>
    <xf numFmtId="0" fontId="94" fillId="0" borderId="0" xfId="0" applyFont="1" applyFill="1" applyBorder="1" applyAlignment="1" applyProtection="1">
      <alignment horizontal="center" vertical="center"/>
    </xf>
    <xf numFmtId="0" fontId="6" fillId="0" borderId="45" xfId="0" applyFont="1" applyBorder="1" applyAlignment="1" applyProtection="1"/>
    <xf numFmtId="0" fontId="6" fillId="0" borderId="46" xfId="0" applyFont="1" applyBorder="1" applyAlignment="1" applyProtection="1"/>
    <xf numFmtId="0" fontId="25" fillId="0" borderId="47" xfId="0" applyFont="1" applyBorder="1" applyAlignment="1" applyProtection="1">
      <alignment vertical="distributed"/>
    </xf>
    <xf numFmtId="15" fontId="27" fillId="0" borderId="48" xfId="0" applyNumberFormat="1" applyFont="1" applyFill="1" applyBorder="1" applyAlignment="1" applyProtection="1">
      <alignment horizontal="center" vertical="center" wrapText="1"/>
    </xf>
    <xf numFmtId="0" fontId="6" fillId="0" borderId="0" xfId="0" applyFont="1" applyFill="1" applyBorder="1" applyAlignment="1" applyProtection="1">
      <protection locked="0"/>
    </xf>
    <xf numFmtId="0" fontId="103" fillId="0" borderId="0" xfId="0" applyFont="1" applyFill="1" applyBorder="1" applyAlignment="1" applyProtection="1">
      <alignment horizontal="left"/>
      <protection locked="0"/>
    </xf>
    <xf numFmtId="0" fontId="32" fillId="23" borderId="49" xfId="0" applyFont="1" applyFill="1" applyBorder="1" applyAlignment="1" applyProtection="1">
      <alignment horizontal="centerContinuous"/>
    </xf>
    <xf numFmtId="15" fontId="104" fillId="0" borderId="36" xfId="0" applyNumberFormat="1" applyFont="1" applyFill="1" applyBorder="1" applyAlignment="1" applyProtection="1">
      <alignment horizontal="center" wrapText="1"/>
    </xf>
    <xf numFmtId="15" fontId="104" fillId="0" borderId="50" xfId="0" applyNumberFormat="1" applyFont="1" applyFill="1" applyBorder="1" applyAlignment="1" applyProtection="1">
      <alignment horizontal="center" wrapText="1"/>
    </xf>
    <xf numFmtId="0" fontId="37" fillId="0" borderId="51" xfId="0" applyFont="1" applyFill="1" applyBorder="1" applyAlignment="1" applyProtection="1">
      <alignment horizontal="center"/>
    </xf>
    <xf numFmtId="0" fontId="37" fillId="0" borderId="52" xfId="0" applyFont="1" applyFill="1" applyBorder="1" applyAlignment="1" applyProtection="1">
      <alignment horizontal="center"/>
    </xf>
    <xf numFmtId="0" fontId="32" fillId="23" borderId="53" xfId="0" applyFont="1" applyFill="1" applyBorder="1" applyAlignment="1" applyProtection="1">
      <alignment horizontal="centerContinuous"/>
    </xf>
    <xf numFmtId="0" fontId="0" fillId="0" borderId="0" xfId="0" applyFill="1" applyBorder="1" applyAlignment="1" applyProtection="1">
      <alignment horizontal="left" vertical="top"/>
      <protection locked="0"/>
    </xf>
    <xf numFmtId="0" fontId="96" fillId="0" borderId="0" xfId="0" applyFont="1" applyFill="1" applyBorder="1" applyAlignment="1" applyProtection="1">
      <alignment horizontal="center"/>
    </xf>
    <xf numFmtId="0" fontId="101" fillId="0" borderId="0" xfId="0" applyFont="1" applyFill="1" applyBorder="1" applyAlignment="1" applyProtection="1">
      <alignment horizontal="center" vertical="center"/>
    </xf>
    <xf numFmtId="15" fontId="0" fillId="0" borderId="0" xfId="0" applyNumberFormat="1" applyFill="1" applyBorder="1" applyAlignment="1" applyProtection="1">
      <alignment horizontal="center"/>
      <protection locked="0"/>
    </xf>
    <xf numFmtId="1" fontId="0" fillId="0" borderId="21" xfId="0" applyNumberFormat="1" applyFill="1" applyBorder="1" applyAlignment="1" applyProtection="1">
      <alignment horizontal="center"/>
    </xf>
    <xf numFmtId="1" fontId="0" fillId="22" borderId="43" xfId="0" applyNumberFormat="1" applyFill="1" applyBorder="1" applyAlignment="1" applyProtection="1">
      <alignment horizontal="center"/>
      <protection locked="0"/>
    </xf>
    <xf numFmtId="0" fontId="0" fillId="0" borderId="54" xfId="0" applyBorder="1" applyAlignment="1" applyProtection="1">
      <alignment horizontal="center"/>
    </xf>
    <xf numFmtId="0" fontId="0" fillId="0" borderId="36" xfId="0" applyFill="1" applyBorder="1" applyAlignment="1" applyProtection="1">
      <alignment horizontal="center"/>
    </xf>
    <xf numFmtId="0" fontId="1" fillId="0" borderId="35" xfId="0" applyFont="1" applyFill="1" applyBorder="1" applyAlignment="1" applyProtection="1">
      <alignment horizontal="center" wrapText="1"/>
    </xf>
    <xf numFmtId="0" fontId="0" fillId="0" borderId="35" xfId="0" applyBorder="1" applyAlignment="1">
      <alignment horizontal="center" wrapText="1"/>
    </xf>
    <xf numFmtId="0" fontId="28" fillId="0" borderId="35" xfId="0" applyFont="1" applyBorder="1" applyAlignment="1">
      <alignment horizontal="center" wrapText="1"/>
    </xf>
    <xf numFmtId="0" fontId="73" fillId="0" borderId="55" xfId="0" applyFont="1" applyFill="1" applyBorder="1" applyAlignment="1" applyProtection="1">
      <alignment horizontal="center" vertical="center"/>
    </xf>
    <xf numFmtId="0" fontId="24" fillId="0" borderId="0" xfId="0" applyFont="1" applyProtection="1"/>
    <xf numFmtId="164" fontId="104" fillId="0" borderId="0" xfId="0" applyNumberFormat="1" applyFont="1" applyBorder="1" applyAlignment="1" applyProtection="1">
      <alignment vertical="center" wrapText="1"/>
    </xf>
    <xf numFmtId="0" fontId="104" fillId="0" borderId="0" xfId="0" applyFont="1" applyFill="1" applyBorder="1" applyAlignment="1" applyProtection="1">
      <alignment wrapText="1"/>
    </xf>
    <xf numFmtId="164" fontId="20" fillId="0" borderId="37" xfId="56" applyFont="1" applyFill="1" applyBorder="1" applyAlignment="1" applyProtection="1">
      <alignment horizontal="right"/>
    </xf>
    <xf numFmtId="0" fontId="28" fillId="0" borderId="56" xfId="0" applyFont="1" applyFill="1" applyBorder="1" applyAlignment="1" applyProtection="1">
      <alignment wrapText="1"/>
    </xf>
    <xf numFmtId="0" fontId="34" fillId="0" borderId="57" xfId="0" applyFont="1" applyFill="1" applyBorder="1" applyAlignment="1" applyProtection="1">
      <alignment horizontal="center" wrapText="1"/>
    </xf>
    <xf numFmtId="0" fontId="21" fillId="20" borderId="39" xfId="0" applyFont="1" applyFill="1" applyBorder="1" applyAlignment="1" applyProtection="1"/>
    <xf numFmtId="0" fontId="21" fillId="20" borderId="58" xfId="0" applyFont="1" applyFill="1" applyBorder="1" applyAlignment="1" applyProtection="1"/>
    <xf numFmtId="0" fontId="28" fillId="0" borderId="0" xfId="0" applyFont="1" applyFill="1" applyBorder="1" applyAlignment="1" applyProtection="1">
      <alignment wrapText="1"/>
    </xf>
    <xf numFmtId="9" fontId="106" fillId="24" borderId="10" xfId="61" applyFont="1" applyFill="1" applyBorder="1" applyAlignment="1" applyProtection="1">
      <alignment horizontal="center" vertical="center" wrapText="1"/>
    </xf>
    <xf numFmtId="164" fontId="28" fillId="0" borderId="0" xfId="0" applyNumberFormat="1" applyFont="1" applyAlignment="1" applyProtection="1"/>
    <xf numFmtId="15" fontId="28" fillId="0" borderId="0" xfId="0" applyNumberFormat="1" applyFont="1"/>
    <xf numFmtId="0" fontId="0" fillId="0" borderId="25" xfId="0" applyBorder="1" applyProtection="1"/>
    <xf numFmtId="0" fontId="0" fillId="0" borderId="25" xfId="0" applyBorder="1"/>
    <xf numFmtId="9" fontId="15" fillId="0" borderId="0" xfId="61" applyFont="1" applyProtection="1"/>
    <xf numFmtId="14" fontId="24" fillId="22" borderId="37" xfId="56" applyNumberFormat="1" applyFont="1" applyFill="1" applyBorder="1" applyAlignment="1" applyProtection="1">
      <alignment horizontal="center" vertical="center"/>
    </xf>
    <xf numFmtId="164" fontId="24" fillId="22" borderId="37" xfId="56" applyFont="1" applyFill="1" applyBorder="1" applyAlignment="1" applyProtection="1">
      <alignment horizontal="center" vertical="center"/>
    </xf>
    <xf numFmtId="15" fontId="24" fillId="22" borderId="37" xfId="56" applyNumberFormat="1" applyFont="1" applyFill="1" applyBorder="1" applyAlignment="1" applyProtection="1">
      <alignment horizontal="center" vertical="center"/>
    </xf>
    <xf numFmtId="171" fontId="24" fillId="22" borderId="37" xfId="56" applyNumberFormat="1" applyFont="1" applyFill="1" applyBorder="1" applyAlignment="1" applyProtection="1">
      <alignment horizontal="center"/>
    </xf>
    <xf numFmtId="3" fontId="24" fillId="22" borderId="37" xfId="56" applyNumberFormat="1" applyFont="1" applyFill="1" applyBorder="1" applyAlignment="1" applyProtection="1">
      <alignment horizontal="center"/>
    </xf>
    <xf numFmtId="164" fontId="24" fillId="22" borderId="37" xfId="56" applyFont="1" applyFill="1" applyBorder="1" applyAlignment="1" applyProtection="1">
      <alignment horizontal="center"/>
    </xf>
    <xf numFmtId="15" fontId="24" fillId="22" borderId="37" xfId="56" applyNumberFormat="1" applyFont="1" applyFill="1" applyBorder="1" applyAlignment="1" applyProtection="1">
      <alignment horizontal="center"/>
    </xf>
    <xf numFmtId="164" fontId="86" fillId="0" borderId="0" xfId="0" applyNumberFormat="1" applyFont="1" applyAlignment="1"/>
    <xf numFmtId="0" fontId="34" fillId="0" borderId="35" xfId="0" applyFont="1" applyFill="1" applyBorder="1" applyAlignment="1" applyProtection="1">
      <alignment horizontal="center" wrapText="1"/>
    </xf>
    <xf numFmtId="0" fontId="30" fillId="25" borderId="0" xfId="0" applyFont="1" applyFill="1" applyBorder="1" applyAlignment="1" applyProtection="1">
      <alignment horizontal="left"/>
      <protection locked="0"/>
    </xf>
    <xf numFmtId="0" fontId="34" fillId="25" borderId="0" xfId="0" applyFont="1" applyFill="1" applyBorder="1" applyAlignment="1" applyProtection="1">
      <alignment horizontal="left"/>
      <protection locked="0"/>
    </xf>
    <xf numFmtId="0" fontId="34" fillId="25" borderId="0" xfId="0" applyFont="1" applyFill="1" applyAlignment="1" applyProtection="1">
      <alignment horizontal="left"/>
      <protection locked="0"/>
    </xf>
    <xf numFmtId="49" fontId="0" fillId="0" borderId="0" xfId="0" applyNumberFormat="1" applyProtection="1"/>
    <xf numFmtId="0" fontId="0" fillId="22" borderId="43" xfId="0" applyNumberFormat="1" applyFill="1" applyBorder="1" applyAlignment="1" applyProtection="1">
      <alignment horizontal="center"/>
      <protection locked="0"/>
    </xf>
    <xf numFmtId="0" fontId="0" fillId="0" borderId="23" xfId="0" applyNumberFormat="1" applyFill="1" applyBorder="1" applyAlignment="1" applyProtection="1">
      <alignment horizontal="center"/>
    </xf>
    <xf numFmtId="3" fontId="0" fillId="22" borderId="10" xfId="0" applyNumberFormat="1" applyFill="1" applyBorder="1" applyAlignment="1" applyProtection="1">
      <alignment horizontal="right" wrapText="1"/>
      <protection locked="0"/>
    </xf>
    <xf numFmtId="3" fontId="0" fillId="0" borderId="10" xfId="0" applyNumberFormat="1" applyBorder="1" applyAlignment="1" applyProtection="1">
      <alignment horizontal="right" wrapText="1"/>
    </xf>
    <xf numFmtId="3" fontId="0" fillId="22" borderId="10" xfId="0" applyNumberFormat="1" applyFill="1" applyBorder="1" applyProtection="1">
      <protection locked="0"/>
    </xf>
    <xf numFmtId="3" fontId="0" fillId="22" borderId="59" xfId="0" applyNumberFormat="1" applyFill="1" applyBorder="1" applyProtection="1">
      <protection locked="0"/>
    </xf>
    <xf numFmtId="1" fontId="0" fillId="23" borderId="10" xfId="0" applyNumberFormat="1" applyFill="1" applyBorder="1" applyAlignment="1" applyProtection="1">
      <alignment horizontal="center"/>
      <protection locked="0"/>
    </xf>
    <xf numFmtId="1" fontId="0" fillId="23" borderId="60" xfId="0" applyNumberFormat="1" applyFill="1" applyBorder="1" applyAlignment="1" applyProtection="1">
      <alignment horizontal="center"/>
      <protection locked="0"/>
    </xf>
    <xf numFmtId="165" fontId="32" fillId="19" borderId="61" xfId="0" applyNumberFormat="1" applyFont="1" applyFill="1" applyBorder="1" applyAlignment="1" applyProtection="1">
      <alignment horizontal="center"/>
      <protection locked="0"/>
    </xf>
    <xf numFmtId="165" fontId="32" fillId="19" borderId="62" xfId="0" applyNumberFormat="1" applyFont="1" applyFill="1" applyBorder="1" applyAlignment="1" applyProtection="1">
      <alignment horizontal="center"/>
      <protection locked="0"/>
    </xf>
    <xf numFmtId="165" fontId="32" fillId="19" borderId="63" xfId="0" applyNumberFormat="1" applyFont="1" applyFill="1" applyBorder="1" applyAlignment="1" applyProtection="1">
      <alignment horizontal="center"/>
      <protection locked="0"/>
    </xf>
    <xf numFmtId="165" fontId="32" fillId="19" borderId="64" xfId="0" applyNumberFormat="1" applyFont="1" applyFill="1" applyBorder="1" applyAlignment="1" applyProtection="1">
      <alignment horizontal="center"/>
      <protection locked="0"/>
    </xf>
    <xf numFmtId="0" fontId="0" fillId="0" borderId="65" xfId="0" applyFill="1" applyBorder="1" applyAlignment="1" applyProtection="1">
      <alignment horizontal="center"/>
    </xf>
    <xf numFmtId="0" fontId="0" fillId="0" borderId="0" xfId="0" applyBorder="1" applyAlignment="1">
      <alignment horizontal="left" wrapText="1"/>
    </xf>
    <xf numFmtId="0" fontId="0" fillId="0" borderId="0" xfId="0" applyBorder="1" applyAlignment="1">
      <alignment horizontal="left"/>
    </xf>
    <xf numFmtId="164" fontId="1" fillId="0" borderId="37" xfId="56" applyFont="1" applyBorder="1" applyAlignment="1" applyProtection="1">
      <alignment horizontal="right"/>
    </xf>
    <xf numFmtId="164" fontId="117" fillId="0" borderId="0" xfId="50" applyFont="1" applyFill="1" applyBorder="1" applyProtection="1"/>
    <xf numFmtId="3" fontId="28" fillId="23" borderId="66" xfId="0" applyNumberFormat="1" applyFont="1" applyFill="1" applyBorder="1" applyAlignment="1" applyProtection="1">
      <protection locked="0"/>
    </xf>
    <xf numFmtId="3" fontId="28" fillId="0" borderId="10" xfId="0" applyNumberFormat="1" applyFont="1" applyFill="1" applyBorder="1" applyAlignment="1" applyProtection="1"/>
    <xf numFmtId="3" fontId="28" fillId="0" borderId="60" xfId="0" applyNumberFormat="1" applyFont="1" applyFill="1" applyBorder="1" applyAlignment="1" applyProtection="1"/>
    <xf numFmtId="3" fontId="21" fillId="23" borderId="10" xfId="62" applyNumberFormat="1" applyFont="1" applyFill="1" applyBorder="1" applyAlignment="1" applyProtection="1">
      <protection locked="0"/>
    </xf>
    <xf numFmtId="3" fontId="21" fillId="23" borderId="10" xfId="62" applyNumberFormat="1" applyFont="1" applyFill="1" applyBorder="1" applyProtection="1">
      <protection locked="0"/>
    </xf>
    <xf numFmtId="3" fontId="6" fillId="0" borderId="68" xfId="62" applyNumberFormat="1" applyFont="1" applyFill="1" applyBorder="1" applyAlignment="1" applyProtection="1"/>
    <xf numFmtId="3" fontId="21" fillId="23" borderId="69" xfId="62" applyNumberFormat="1" applyFont="1" applyFill="1" applyBorder="1" applyAlignment="1" applyProtection="1">
      <protection locked="0"/>
    </xf>
    <xf numFmtId="3" fontId="6" fillId="0" borderId="70" xfId="62" applyNumberFormat="1" applyFont="1" applyFill="1" applyBorder="1" applyAlignment="1" applyProtection="1"/>
    <xf numFmtId="165" fontId="14" fillId="19" borderId="71" xfId="0" applyNumberFormat="1" applyFont="1" applyFill="1" applyBorder="1" applyAlignment="1" applyProtection="1">
      <alignment horizontal="center"/>
      <protection locked="0"/>
    </xf>
    <xf numFmtId="0" fontId="0" fillId="23" borderId="10" xfId="0" applyFill="1" applyBorder="1" applyProtection="1"/>
    <xf numFmtId="0" fontId="0" fillId="22" borderId="10" xfId="0" applyFill="1" applyBorder="1" applyProtection="1"/>
    <xf numFmtId="3" fontId="1" fillId="23" borderId="72" xfId="62" applyNumberFormat="1" applyFont="1" applyFill="1" applyBorder="1" applyAlignment="1" applyProtection="1">
      <protection locked="0"/>
    </xf>
    <xf numFmtId="3" fontId="1" fillId="23" borderId="72" xfId="62" applyNumberFormat="1" applyFont="1" applyFill="1" applyBorder="1" applyProtection="1">
      <protection locked="0"/>
    </xf>
    <xf numFmtId="49" fontId="25" fillId="0" borderId="73" xfId="0" applyNumberFormat="1" applyFont="1" applyFill="1" applyBorder="1" applyAlignment="1" applyProtection="1">
      <alignment vertical="center" wrapText="1"/>
    </xf>
    <xf numFmtId="0" fontId="87" fillId="0" borderId="74" xfId="0" applyNumberFormat="1" applyFont="1" applyFill="1" applyBorder="1" applyAlignment="1" applyProtection="1">
      <alignment horizontal="center" vertical="center" wrapText="1"/>
    </xf>
    <xf numFmtId="0" fontId="87" fillId="0" borderId="75" xfId="0" applyNumberFormat="1" applyFont="1" applyFill="1" applyBorder="1" applyAlignment="1" applyProtection="1">
      <alignment horizontal="center" vertical="center" wrapText="1"/>
    </xf>
    <xf numFmtId="3" fontId="1" fillId="23" borderId="76" xfId="62" applyNumberFormat="1" applyFont="1" applyFill="1" applyBorder="1" applyProtection="1">
      <protection locked="0"/>
    </xf>
    <xf numFmtId="0" fontId="0" fillId="0" borderId="77" xfId="0" applyBorder="1" applyAlignment="1" applyProtection="1"/>
    <xf numFmtId="3" fontId="0" fillId="0" borderId="78" xfId="0" applyNumberFormat="1" applyBorder="1" applyProtection="1"/>
    <xf numFmtId="3" fontId="0" fillId="0" borderId="79" xfId="0" applyNumberFormat="1" applyBorder="1" applyProtection="1"/>
    <xf numFmtId="49" fontId="0" fillId="0" borderId="10" xfId="0" applyNumberFormat="1" applyBorder="1" applyAlignment="1" applyProtection="1">
      <alignment horizontal="center"/>
      <protection locked="0"/>
    </xf>
    <xf numFmtId="49" fontId="0" fillId="22" borderId="10" xfId="0" applyNumberFormat="1" applyFill="1" applyBorder="1" applyProtection="1">
      <protection locked="0"/>
    </xf>
    <xf numFmtId="0" fontId="0" fillId="22" borderId="10" xfId="0" applyNumberFormat="1" applyFill="1" applyBorder="1" applyProtection="1">
      <protection locked="0"/>
    </xf>
    <xf numFmtId="0" fontId="0" fillId="0" borderId="10" xfId="0" applyNumberFormat="1" applyFill="1" applyBorder="1" applyProtection="1"/>
    <xf numFmtId="49" fontId="0" fillId="22" borderId="59" xfId="0" applyNumberFormat="1" applyFill="1" applyBorder="1" applyAlignment="1" applyProtection="1">
      <alignment horizontal="left"/>
      <protection locked="0"/>
    </xf>
    <xf numFmtId="0" fontId="0" fillId="22" borderId="59" xfId="0" applyNumberFormat="1" applyFill="1" applyBorder="1" applyProtection="1">
      <protection locked="0"/>
    </xf>
    <xf numFmtId="164" fontId="134" fillId="23" borderId="80" xfId="59" applyFill="1" applyBorder="1" applyAlignment="1" applyProtection="1">
      <alignment vertical="center"/>
    </xf>
    <xf numFmtId="0" fontId="0" fillId="0" borderId="19" xfId="0" applyBorder="1" applyProtection="1"/>
    <xf numFmtId="164" fontId="39" fillId="22" borderId="81" xfId="59" applyFont="1" applyFill="1" applyBorder="1" applyAlignment="1" applyProtection="1">
      <alignment horizontal="center" vertical="center"/>
    </xf>
    <xf numFmtId="164" fontId="39" fillId="0" borderId="82" xfId="59" applyFont="1" applyFill="1" applyBorder="1" applyAlignment="1" applyProtection="1">
      <alignment vertical="center"/>
    </xf>
    <xf numFmtId="0" fontId="0" fillId="0" borderId="83" xfId="0" applyNumberFormat="1" applyFill="1" applyBorder="1"/>
    <xf numFmtId="15" fontId="27" fillId="0" borderId="84" xfId="0" applyNumberFormat="1" applyFont="1" applyFill="1" applyBorder="1" applyAlignment="1" applyProtection="1">
      <alignment horizontal="center" vertical="center" wrapText="1"/>
    </xf>
    <xf numFmtId="0" fontId="0" fillId="0" borderId="10" xfId="0" quotePrefix="1" applyNumberFormat="1" applyBorder="1" applyAlignment="1">
      <alignment horizontal="center"/>
    </xf>
    <xf numFmtId="3" fontId="64" fillId="0" borderId="10" xfId="0" applyNumberFormat="1" applyFont="1" applyFill="1" applyBorder="1" applyAlignment="1" applyProtection="1">
      <alignment vertical="center"/>
    </xf>
    <xf numFmtId="168" fontId="0" fillId="0" borderId="10" xfId="0" applyNumberFormat="1" applyFill="1" applyBorder="1" applyAlignment="1" applyProtection="1">
      <alignment horizontal="center"/>
    </xf>
    <xf numFmtId="168" fontId="15" fillId="26" borderId="85" xfId="0" applyNumberFormat="1" applyFont="1" applyFill="1" applyBorder="1" applyAlignment="1" applyProtection="1">
      <alignment horizontal="center"/>
    </xf>
    <xf numFmtId="168" fontId="21" fillId="26" borderId="85" xfId="0" applyNumberFormat="1" applyFont="1" applyFill="1" applyBorder="1" applyAlignment="1" applyProtection="1">
      <alignment horizontal="center"/>
    </xf>
    <xf numFmtId="49" fontId="80" fillId="0" borderId="10" xfId="0" applyNumberFormat="1" applyFont="1" applyBorder="1" applyAlignment="1" applyProtection="1">
      <alignment horizontal="center"/>
      <protection locked="0"/>
    </xf>
    <xf numFmtId="164" fontId="66" fillId="0" borderId="10" xfId="50" applyFont="1" applyBorder="1" applyAlignment="1" applyProtection="1">
      <alignment horizontal="center"/>
    </xf>
    <xf numFmtId="0" fontId="66" fillId="0" borderId="10" xfId="0" applyFont="1" applyBorder="1" applyAlignment="1" applyProtection="1">
      <alignment horizontal="center"/>
    </xf>
    <xf numFmtId="0" fontId="73" fillId="0" borderId="86" xfId="0" applyFont="1" applyFill="1" applyBorder="1" applyAlignment="1" applyProtection="1">
      <alignment horizontal="center" vertical="center" wrapText="1"/>
    </xf>
    <xf numFmtId="0" fontId="73" fillId="0" borderId="87" xfId="0" applyFont="1" applyFill="1" applyBorder="1" applyAlignment="1" applyProtection="1">
      <alignment horizontal="center"/>
    </xf>
    <xf numFmtId="0" fontId="73" fillId="0" borderId="88" xfId="0" applyFont="1" applyFill="1" applyBorder="1" applyAlignment="1" applyProtection="1">
      <alignment horizontal="center"/>
    </xf>
    <xf numFmtId="0" fontId="73" fillId="0" borderId="89" xfId="0" applyNumberFormat="1" applyFont="1" applyFill="1" applyBorder="1" applyAlignment="1" applyProtection="1">
      <alignment horizontal="center"/>
    </xf>
    <xf numFmtId="0" fontId="73" fillId="0" borderId="90" xfId="0" applyNumberFormat="1" applyFont="1" applyFill="1" applyBorder="1" applyAlignment="1" applyProtection="1">
      <alignment horizontal="center"/>
    </xf>
    <xf numFmtId="0" fontId="73" fillId="0" borderId="90" xfId="0" applyNumberFormat="1" applyFont="1" applyFill="1" applyBorder="1" applyAlignment="1" applyProtection="1">
      <alignment horizontal="center" vertical="center"/>
    </xf>
    <xf numFmtId="0" fontId="73" fillId="0" borderId="91" xfId="0" applyNumberFormat="1" applyFont="1" applyFill="1" applyBorder="1" applyAlignment="1" applyProtection="1">
      <alignment horizontal="center" vertical="center"/>
    </xf>
    <xf numFmtId="0" fontId="77" fillId="0" borderId="92" xfId="0" applyNumberFormat="1" applyFont="1" applyFill="1" applyBorder="1" applyAlignment="1" applyProtection="1">
      <alignment horizontal="center" vertical="center"/>
    </xf>
    <xf numFmtId="0" fontId="77" fillId="0" borderId="93" xfId="0" applyNumberFormat="1" applyFont="1" applyFill="1" applyBorder="1" applyAlignment="1" applyProtection="1">
      <alignment horizontal="center" vertical="center"/>
    </xf>
    <xf numFmtId="0" fontId="77" fillId="0" borderId="94" xfId="0" applyNumberFormat="1" applyFont="1" applyFill="1" applyBorder="1" applyAlignment="1" applyProtection="1">
      <alignment horizontal="center" vertical="center"/>
    </xf>
    <xf numFmtId="168" fontId="0" fillId="20" borderId="10" xfId="0" applyNumberFormat="1" applyFill="1" applyBorder="1" applyAlignment="1" applyProtection="1">
      <alignment horizontal="center"/>
    </xf>
    <xf numFmtId="168" fontId="0" fillId="0" borderId="10" xfId="0" applyNumberFormat="1" applyBorder="1" applyAlignment="1" applyProtection="1">
      <alignment horizontal="center"/>
    </xf>
    <xf numFmtId="168" fontId="0" fillId="20" borderId="59" xfId="0" applyNumberFormat="1" applyFill="1" applyBorder="1" applyAlignment="1" applyProtection="1">
      <alignment horizontal="center"/>
    </xf>
    <xf numFmtId="168" fontId="0" fillId="0" borderId="59" xfId="0" applyNumberFormat="1" applyBorder="1" applyAlignment="1" applyProtection="1">
      <alignment horizontal="center"/>
    </xf>
    <xf numFmtId="3" fontId="64" fillId="27" borderId="10" xfId="0" applyNumberFormat="1" applyFont="1" applyFill="1" applyBorder="1" applyAlignment="1" applyProtection="1">
      <alignment vertical="center"/>
    </xf>
    <xf numFmtId="0" fontId="0" fillId="0" borderId="95" xfId="0" applyBorder="1"/>
    <xf numFmtId="0" fontId="0" fillId="0" borderId="59" xfId="0" applyNumberFormat="1" applyFill="1" applyBorder="1" applyProtection="1"/>
    <xf numFmtId="168" fontId="0" fillId="0" borderId="59" xfId="0" applyNumberFormat="1" applyFill="1" applyBorder="1" applyAlignment="1" applyProtection="1">
      <alignment horizontal="center"/>
    </xf>
    <xf numFmtId="0" fontId="0" fillId="0" borderId="52" xfId="0" applyBorder="1" applyAlignment="1" applyProtection="1">
      <alignment horizontal="center" wrapText="1"/>
    </xf>
    <xf numFmtId="3" fontId="1" fillId="0" borderId="59" xfId="62" applyNumberFormat="1" applyFont="1" applyFill="1" applyBorder="1" applyAlignment="1" applyProtection="1">
      <alignment horizontal="right"/>
    </xf>
    <xf numFmtId="3" fontId="0" fillId="0" borderId="59" xfId="0" applyNumberFormat="1" applyBorder="1" applyAlignment="1" applyProtection="1">
      <alignment horizontal="right" wrapText="1"/>
    </xf>
    <xf numFmtId="0" fontId="0" fillId="20" borderId="23" xfId="0" applyNumberFormat="1" applyFill="1" applyBorder="1" applyAlignment="1" applyProtection="1">
      <alignment horizontal="center"/>
      <protection locked="0"/>
    </xf>
    <xf numFmtId="3" fontId="0" fillId="22" borderId="49" xfId="0" applyNumberFormat="1" applyFill="1" applyBorder="1" applyAlignment="1" applyProtection="1">
      <alignment horizontal="right" wrapText="1"/>
      <protection locked="0"/>
    </xf>
    <xf numFmtId="3" fontId="0" fillId="0" borderId="49" xfId="0" applyNumberFormat="1" applyBorder="1" applyAlignment="1" applyProtection="1">
      <alignment horizontal="right" wrapText="1"/>
    </xf>
    <xf numFmtId="3" fontId="0" fillId="0" borderId="53" xfId="0" applyNumberFormat="1" applyBorder="1" applyAlignment="1" applyProtection="1">
      <alignment horizontal="right" wrapText="1"/>
    </xf>
    <xf numFmtId="0" fontId="34" fillId="25" borderId="0" xfId="0" applyFont="1" applyFill="1" applyBorder="1" applyAlignment="1" applyProtection="1">
      <alignment horizontal="left" vertical="top" wrapText="1"/>
      <protection locked="0"/>
    </xf>
    <xf numFmtId="3" fontId="28" fillId="0" borderId="10" xfId="0" quotePrefix="1" applyNumberFormat="1" applyFont="1" applyBorder="1" applyAlignment="1" applyProtection="1">
      <alignment horizontal="center" vertical="center" wrapText="1"/>
    </xf>
    <xf numFmtId="3" fontId="28" fillId="0" borderId="10" xfId="0" applyNumberFormat="1" applyFont="1" applyBorder="1" applyAlignment="1" applyProtection="1">
      <alignment horizontal="center" vertical="center" wrapText="1"/>
    </xf>
    <xf numFmtId="0" fontId="73" fillId="0" borderId="96" xfId="0" applyFont="1" applyFill="1" applyBorder="1" applyAlignment="1" applyProtection="1">
      <alignment horizontal="center" vertical="center" wrapText="1"/>
    </xf>
    <xf numFmtId="164" fontId="134" fillId="23" borderId="0" xfId="59" applyFill="1" applyBorder="1" applyAlignment="1" applyProtection="1">
      <alignment vertical="center"/>
    </xf>
    <xf numFmtId="0" fontId="108" fillId="0" borderId="97" xfId="0" applyFont="1" applyBorder="1" applyAlignment="1" applyProtection="1"/>
    <xf numFmtId="0" fontId="108" fillId="0" borderId="98" xfId="0" applyFont="1" applyBorder="1" applyAlignment="1" applyProtection="1"/>
    <xf numFmtId="0" fontId="26" fillId="0" borderId="18" xfId="0" applyFont="1" applyFill="1" applyBorder="1" applyAlignment="1" applyProtection="1">
      <alignment wrapText="1"/>
    </xf>
    <xf numFmtId="0" fontId="26" fillId="0" borderId="51" xfId="0" applyFont="1" applyFill="1" applyBorder="1" applyAlignment="1" applyProtection="1">
      <alignment wrapText="1"/>
    </xf>
    <xf numFmtId="0" fontId="26" fillId="0" borderId="99" xfId="0" applyFont="1" applyFill="1" applyBorder="1" applyAlignment="1" applyProtection="1">
      <alignment wrapText="1"/>
    </xf>
    <xf numFmtId="15" fontId="26" fillId="0" borderId="10" xfId="0" applyNumberFormat="1" applyFont="1" applyFill="1" applyBorder="1" applyAlignment="1" applyProtection="1">
      <alignment horizontal="center" wrapText="1"/>
    </xf>
    <xf numFmtId="164" fontId="132" fillId="0" borderId="19" xfId="59" applyFont="1" applyFill="1" applyBorder="1" applyAlignment="1" applyProtection="1">
      <alignment vertical="center"/>
    </xf>
    <xf numFmtId="9" fontId="64" fillId="29" borderId="10" xfId="0" applyNumberFormat="1" applyFont="1" applyFill="1" applyBorder="1" applyAlignment="1" applyProtection="1">
      <alignment horizontal="right" vertical="center"/>
      <protection locked="0"/>
    </xf>
    <xf numFmtId="3" fontId="64" fillId="25" borderId="10" xfId="0" applyNumberFormat="1" applyFont="1" applyFill="1" applyBorder="1" applyAlignment="1" applyProtection="1">
      <alignment vertical="center"/>
      <protection locked="0"/>
    </xf>
    <xf numFmtId="3" fontId="64" fillId="28" borderId="10" xfId="0" applyNumberFormat="1" applyFont="1" applyFill="1" applyBorder="1" applyAlignment="1" applyProtection="1">
      <alignment vertical="center"/>
      <protection locked="0"/>
    </xf>
    <xf numFmtId="3" fontId="64" fillId="29" borderId="10" xfId="0" applyNumberFormat="1" applyFont="1" applyFill="1" applyBorder="1" applyAlignment="1" applyProtection="1">
      <alignment horizontal="right" vertical="center"/>
      <protection locked="0"/>
    </xf>
    <xf numFmtId="3" fontId="64" fillId="29" borderId="10" xfId="0" applyNumberFormat="1" applyFont="1" applyFill="1" applyBorder="1" applyAlignment="1" applyProtection="1">
      <alignment vertical="center"/>
      <protection locked="0"/>
    </xf>
    <xf numFmtId="49" fontId="26" fillId="0" borderId="100" xfId="0" applyNumberFormat="1" applyFont="1" applyFill="1" applyBorder="1" applyAlignment="1" applyProtection="1">
      <alignment vertical="center" wrapText="1"/>
      <protection locked="0"/>
    </xf>
    <xf numFmtId="0" fontId="26" fillId="0" borderId="100" xfId="0" applyFont="1" applyFill="1" applyBorder="1" applyAlignment="1" applyProtection="1">
      <alignment vertical="center" wrapText="1"/>
      <protection locked="0"/>
    </xf>
    <xf numFmtId="1" fontId="21" fillId="23" borderId="101" xfId="0" applyNumberFormat="1" applyFont="1" applyFill="1" applyBorder="1" applyAlignment="1" applyProtection="1">
      <alignment horizontal="center"/>
      <protection locked="0"/>
    </xf>
    <xf numFmtId="1" fontId="21" fillId="23" borderId="102" xfId="0" applyNumberFormat="1" applyFont="1" applyFill="1" applyBorder="1" applyAlignment="1" applyProtection="1">
      <alignment horizontal="center"/>
      <protection locked="0"/>
    </xf>
    <xf numFmtId="0" fontId="73" fillId="0" borderId="103" xfId="0" applyFont="1" applyFill="1" applyBorder="1" applyAlignment="1" applyProtection="1">
      <alignment horizontal="center" vertical="center"/>
    </xf>
    <xf numFmtId="0" fontId="73" fillId="0" borderId="104" xfId="0" applyFont="1" applyFill="1" applyBorder="1" applyAlignment="1" applyProtection="1">
      <alignment horizontal="center" vertical="center" wrapText="1"/>
    </xf>
    <xf numFmtId="15" fontId="26" fillId="0" borderId="101" xfId="0" applyNumberFormat="1" applyFont="1" applyFill="1" applyBorder="1" applyAlignment="1" applyProtection="1">
      <alignment horizontal="center" wrapText="1"/>
    </xf>
    <xf numFmtId="0" fontId="0" fillId="20" borderId="0" xfId="0" applyFill="1" applyBorder="1" applyAlignment="1" applyProtection="1">
      <alignment vertical="center" textRotation="90"/>
    </xf>
    <xf numFmtId="3" fontId="94" fillId="0" borderId="0" xfId="0" applyNumberFormat="1" applyFont="1" applyFill="1" applyBorder="1" applyAlignment="1" applyProtection="1">
      <alignment horizontal="center" vertical="center"/>
    </xf>
    <xf numFmtId="0" fontId="0" fillId="0" borderId="106" xfId="0" applyBorder="1" applyAlignment="1" applyProtection="1">
      <alignment horizontal="center" vertical="center" wrapText="1"/>
    </xf>
    <xf numFmtId="0" fontId="0" fillId="0" borderId="107" xfId="0" applyBorder="1" applyAlignment="1" applyProtection="1">
      <alignment horizontal="center" vertical="center" wrapText="1"/>
    </xf>
    <xf numFmtId="0" fontId="14" fillId="0" borderId="106" xfId="0" applyFont="1" applyBorder="1" applyAlignment="1" applyProtection="1">
      <alignment horizontal="center" vertical="center" wrapText="1"/>
    </xf>
    <xf numFmtId="0" fontId="14" fillId="0" borderId="107" xfId="0" applyFont="1" applyBorder="1" applyAlignment="1" applyProtection="1">
      <alignment horizontal="center" vertical="center" wrapText="1"/>
    </xf>
    <xf numFmtId="0" fontId="32" fillId="0" borderId="106" xfId="0" applyFont="1" applyBorder="1" applyAlignment="1" applyProtection="1">
      <alignment horizontal="center" vertical="center" wrapText="1"/>
    </xf>
    <xf numFmtId="0" fontId="32" fillId="0" borderId="107" xfId="0" applyFont="1" applyBorder="1" applyAlignment="1" applyProtection="1">
      <alignment horizontal="center" vertical="center" wrapText="1"/>
    </xf>
    <xf numFmtId="1" fontId="133" fillId="22" borderId="10" xfId="0" applyNumberFormat="1" applyFont="1" applyFill="1" applyBorder="1" applyAlignment="1" applyProtection="1">
      <alignment horizontal="center"/>
      <protection locked="0"/>
    </xf>
    <xf numFmtId="0" fontId="0" fillId="0" borderId="0" xfId="0" applyAlignment="1" applyProtection="1">
      <alignment horizontal="right"/>
    </xf>
    <xf numFmtId="164" fontId="107" fillId="0" borderId="0" xfId="38" applyFont="1" applyFill="1" applyAlignment="1" applyProtection="1">
      <alignment horizontal="right" vertical="center"/>
    </xf>
    <xf numFmtId="15" fontId="1" fillId="0" borderId="10" xfId="56" applyNumberFormat="1" applyFont="1" applyFill="1" applyBorder="1" applyAlignment="1" applyProtection="1">
      <alignment horizontal="right"/>
      <protection locked="0"/>
    </xf>
    <xf numFmtId="0" fontId="0" fillId="0" borderId="0" xfId="0" applyBorder="1" applyAlignment="1" applyProtection="1">
      <alignment horizontal="right"/>
    </xf>
    <xf numFmtId="164" fontId="3" fillId="0" borderId="0" xfId="59" applyFont="1" applyFill="1" applyBorder="1" applyAlignment="1" applyProtection="1">
      <alignment horizontal="right" vertical="center"/>
    </xf>
    <xf numFmtId="164" fontId="134" fillId="0" borderId="0" xfId="59" applyFill="1" applyBorder="1" applyAlignment="1" applyProtection="1">
      <alignment horizontal="right" vertical="center"/>
    </xf>
    <xf numFmtId="165" fontId="14" fillId="19" borderId="71" xfId="0" applyNumberFormat="1" applyFont="1" applyFill="1" applyBorder="1" applyAlignment="1" applyProtection="1">
      <alignment horizontal="right"/>
      <protection locked="0"/>
    </xf>
    <xf numFmtId="3" fontId="28" fillId="23" borderId="66" xfId="0" applyNumberFormat="1" applyFont="1" applyFill="1" applyBorder="1" applyAlignment="1" applyProtection="1">
      <alignment horizontal="right"/>
      <protection locked="0"/>
    </xf>
    <xf numFmtId="3" fontId="28" fillId="0" borderId="10" xfId="0" applyNumberFormat="1" applyFont="1" applyFill="1" applyBorder="1" applyAlignment="1" applyProtection="1">
      <alignment horizontal="right"/>
    </xf>
    <xf numFmtId="3" fontId="28" fillId="0" borderId="60" xfId="0" applyNumberFormat="1" applyFont="1" applyFill="1" applyBorder="1" applyAlignment="1" applyProtection="1">
      <alignment horizontal="right"/>
    </xf>
    <xf numFmtId="9" fontId="15" fillId="0" borderId="0" xfId="61" applyFont="1" applyAlignment="1" applyProtection="1">
      <alignment horizontal="right"/>
    </xf>
    <xf numFmtId="0" fontId="26" fillId="0" borderId="0" xfId="0" applyFont="1" applyFill="1" applyBorder="1" applyAlignment="1" applyProtection="1">
      <alignment horizontal="right"/>
    </xf>
    <xf numFmtId="0" fontId="26" fillId="0" borderId="0" xfId="0" applyFont="1" applyFill="1" applyBorder="1" applyAlignment="1">
      <alignment horizontal="right"/>
    </xf>
    <xf numFmtId="0" fontId="0" fillId="0" borderId="0" xfId="0" applyFill="1" applyBorder="1" applyAlignment="1" applyProtection="1">
      <alignment horizontal="right"/>
    </xf>
    <xf numFmtId="0" fontId="0" fillId="0" borderId="0" xfId="0" applyFill="1" applyBorder="1" applyAlignment="1">
      <alignment horizontal="right"/>
    </xf>
    <xf numFmtId="3" fontId="0" fillId="0" borderId="0" xfId="0" applyNumberFormat="1" applyAlignment="1" applyProtection="1">
      <alignment horizontal="right"/>
    </xf>
    <xf numFmtId="15" fontId="29" fillId="0" borderId="0" xfId="0" applyNumberFormat="1" applyFont="1" applyFill="1" applyBorder="1" applyAlignment="1" applyProtection="1">
      <alignment horizontal="right" vertical="center" wrapText="1"/>
    </xf>
    <xf numFmtId="166" fontId="6" fillId="0" borderId="0" xfId="62" applyNumberFormat="1" applyFont="1" applyFill="1" applyBorder="1" applyAlignment="1" applyProtection="1">
      <alignment horizontal="right"/>
      <protection locked="0"/>
    </xf>
    <xf numFmtId="0" fontId="6" fillId="0" borderId="0" xfId="0" applyFont="1" applyFill="1" applyBorder="1" applyAlignment="1" applyProtection="1">
      <alignment horizontal="right"/>
    </xf>
    <xf numFmtId="164" fontId="39" fillId="0" borderId="19" xfId="59" applyFont="1" applyFill="1" applyBorder="1" applyAlignment="1" applyProtection="1">
      <alignment horizontal="right" vertical="center"/>
    </xf>
    <xf numFmtId="164" fontId="39" fillId="0" borderId="0" xfId="59" applyFont="1" applyFill="1" applyBorder="1" applyAlignment="1" applyProtection="1">
      <alignment horizontal="right" vertical="center"/>
    </xf>
    <xf numFmtId="164" fontId="40" fillId="0" borderId="0" xfId="59" applyFont="1" applyFill="1" applyBorder="1" applyAlignment="1" applyProtection="1">
      <alignment horizontal="right" vertical="center"/>
    </xf>
    <xf numFmtId="0" fontId="0" fillId="0" borderId="0" xfId="0" applyFill="1" applyBorder="1" applyAlignment="1" applyProtection="1">
      <alignment horizontal="right" vertical="top"/>
      <protection locked="0"/>
    </xf>
    <xf numFmtId="0" fontId="0" fillId="0" borderId="0" xfId="0" applyBorder="1" applyAlignment="1">
      <alignment horizontal="right"/>
    </xf>
    <xf numFmtId="165" fontId="32" fillId="19" borderId="63" xfId="0" applyNumberFormat="1" applyFont="1" applyFill="1" applyBorder="1" applyAlignment="1" applyProtection="1">
      <alignment horizontal="right"/>
      <protection locked="0"/>
    </xf>
    <xf numFmtId="0" fontId="0" fillId="0" borderId="0" xfId="0" applyFill="1" applyBorder="1" applyAlignment="1" applyProtection="1">
      <alignment horizontal="right" wrapText="1"/>
    </xf>
    <xf numFmtId="164" fontId="95" fillId="0" borderId="0" xfId="62" applyFont="1" applyFill="1" applyBorder="1" applyAlignment="1" applyProtection="1">
      <alignment horizontal="right"/>
    </xf>
    <xf numFmtId="164" fontId="0" fillId="0" borderId="0" xfId="0" applyNumberFormat="1" applyFill="1" applyBorder="1" applyAlignment="1" applyProtection="1">
      <alignment horizontal="right"/>
    </xf>
    <xf numFmtId="0" fontId="28" fillId="0" borderId="35" xfId="0" applyFont="1" applyBorder="1" applyAlignment="1">
      <alignment horizontal="right" wrapText="1"/>
    </xf>
    <xf numFmtId="0" fontId="1" fillId="0" borderId="50" xfId="0" applyFont="1" applyFill="1" applyBorder="1" applyAlignment="1" applyProtection="1">
      <alignment horizontal="right" wrapText="1"/>
    </xf>
    <xf numFmtId="0" fontId="0" fillId="22" borderId="10" xfId="0" applyNumberFormat="1" applyFill="1" applyBorder="1" applyAlignment="1" applyProtection="1">
      <alignment horizontal="right"/>
      <protection locked="0"/>
    </xf>
    <xf numFmtId="168" fontId="0" fillId="0" borderId="49" xfId="0" applyNumberFormat="1" applyFill="1" applyBorder="1" applyAlignment="1" applyProtection="1">
      <alignment horizontal="right"/>
    </xf>
    <xf numFmtId="0" fontId="0" fillId="22" borderId="59" xfId="0" applyNumberFormat="1" applyFill="1" applyBorder="1" applyAlignment="1" applyProtection="1">
      <alignment horizontal="right"/>
      <protection locked="0"/>
    </xf>
    <xf numFmtId="168" fontId="0" fillId="0" borderId="53" xfId="0" applyNumberFormat="1" applyFill="1" applyBorder="1" applyAlignment="1" applyProtection="1">
      <alignment horizontal="right"/>
    </xf>
    <xf numFmtId="0" fontId="0" fillId="0" borderId="25" xfId="0" applyFill="1" applyBorder="1" applyAlignment="1" applyProtection="1">
      <alignment horizontal="right"/>
    </xf>
    <xf numFmtId="164" fontId="109" fillId="0" borderId="25" xfId="59" applyFont="1" applyFill="1" applyBorder="1" applyAlignment="1" applyProtection="1">
      <alignment horizontal="right" vertical="center"/>
    </xf>
    <xf numFmtId="3" fontId="64" fillId="28" borderId="10" xfId="0" applyNumberFormat="1" applyFont="1" applyFill="1" applyBorder="1" applyAlignment="1" applyProtection="1">
      <alignment horizontal="right" vertical="center"/>
      <protection locked="0"/>
    </xf>
    <xf numFmtId="1" fontId="64" fillId="28" borderId="10" xfId="0" quotePrefix="1" applyNumberFormat="1" applyFont="1" applyFill="1" applyBorder="1" applyAlignment="1" applyProtection="1">
      <alignment horizontal="right" vertical="center"/>
      <protection locked="0"/>
    </xf>
    <xf numFmtId="0" fontId="0" fillId="0" borderId="0" xfId="0" applyAlignment="1">
      <alignment horizontal="right"/>
    </xf>
    <xf numFmtId="9" fontId="28" fillId="0" borderId="10" xfId="0" applyNumberFormat="1" applyFont="1" applyBorder="1" applyAlignment="1" applyProtection="1">
      <alignment horizontal="center" vertical="center" wrapText="1"/>
    </xf>
    <xf numFmtId="0" fontId="0" fillId="37" borderId="0" xfId="0" applyFill="1" applyAlignment="1" applyProtection="1">
      <alignment horizontal="right"/>
    </xf>
    <xf numFmtId="0" fontId="108" fillId="0" borderId="97" xfId="0" applyFont="1" applyBorder="1" applyAlignment="1" applyProtection="1">
      <alignment horizontal="right"/>
    </xf>
    <xf numFmtId="0" fontId="108" fillId="0" borderId="0" xfId="0" applyFont="1" applyAlignment="1" applyProtection="1">
      <alignment horizontal="right"/>
    </xf>
    <xf numFmtId="49" fontId="0" fillId="0" borderId="39" xfId="0" applyNumberFormat="1" applyBorder="1" applyAlignment="1" applyProtection="1">
      <alignment horizontal="center"/>
      <protection locked="0"/>
    </xf>
    <xf numFmtId="49" fontId="0" fillId="0" borderId="41" xfId="0" applyNumberFormat="1" applyBorder="1" applyAlignment="1" applyProtection="1">
      <alignment horizontal="center"/>
      <protection locked="0"/>
    </xf>
    <xf numFmtId="164" fontId="59" fillId="31" borderId="0" xfId="38" applyFont="1" applyFill="1" applyAlignment="1" applyProtection="1">
      <alignment horizontal="center" vertical="center"/>
    </xf>
    <xf numFmtId="164" fontId="15" fillId="32" borderId="10" xfId="56" applyFont="1" applyFill="1" applyBorder="1" applyAlignment="1" applyProtection="1">
      <alignment horizontal="center"/>
      <protection locked="0"/>
    </xf>
    <xf numFmtId="0" fontId="0" fillId="25" borderId="39" xfId="0" applyFill="1" applyBorder="1" applyAlignment="1" applyProtection="1">
      <alignment horizontal="center"/>
    </xf>
    <xf numFmtId="0" fontId="0" fillId="25" borderId="41" xfId="0" applyFill="1" applyBorder="1" applyAlignment="1" applyProtection="1">
      <alignment horizontal="center"/>
    </xf>
    <xf numFmtId="0" fontId="108" fillId="0" borderId="0" xfId="0" applyFont="1" applyAlignment="1" applyProtection="1">
      <alignment horizontal="left"/>
    </xf>
    <xf numFmtId="164" fontId="98" fillId="0" borderId="14" xfId="59" applyFont="1" applyFill="1" applyBorder="1" applyAlignment="1" applyProtection="1">
      <alignment horizontal="center" vertical="center"/>
    </xf>
    <xf numFmtId="0" fontId="80" fillId="0" borderId="124" xfId="0" applyFont="1" applyBorder="1" applyAlignment="1" applyProtection="1">
      <alignment horizontal="right"/>
    </xf>
    <xf numFmtId="0" fontId="116" fillId="0" borderId="124" xfId="0" applyFont="1" applyBorder="1" applyAlignment="1"/>
    <xf numFmtId="0" fontId="0" fillId="0" borderId="125" xfId="0" applyFill="1" applyBorder="1" applyAlignment="1" applyProtection="1">
      <alignment horizontal="center" vertical="center"/>
      <protection locked="0"/>
    </xf>
    <xf numFmtId="0" fontId="0" fillId="0" borderId="126" xfId="0" applyFill="1" applyBorder="1" applyAlignment="1" applyProtection="1">
      <alignment horizontal="center" vertical="center"/>
      <protection locked="0"/>
    </xf>
    <xf numFmtId="0" fontId="0" fillId="0" borderId="127" xfId="0" applyFill="1" applyBorder="1" applyAlignment="1" applyProtection="1">
      <alignment horizontal="center" vertical="center"/>
      <protection locked="0"/>
    </xf>
    <xf numFmtId="49" fontId="14" fillId="0" borderId="20" xfId="0" applyNumberFormat="1" applyFont="1" applyBorder="1" applyAlignment="1" applyProtection="1">
      <alignment horizontal="center"/>
    </xf>
    <xf numFmtId="49" fontId="14" fillId="0" borderId="10" xfId="0" applyNumberFormat="1" applyFont="1" applyBorder="1" applyAlignment="1" applyProtection="1">
      <alignment horizontal="center"/>
    </xf>
    <xf numFmtId="0" fontId="108" fillId="0" borderId="0" xfId="0" applyFont="1" applyBorder="1" applyAlignment="1" applyProtection="1">
      <alignment horizontal="right"/>
    </xf>
    <xf numFmtId="0" fontId="108" fillId="0" borderId="98" xfId="0" applyFont="1" applyBorder="1" applyAlignment="1" applyProtection="1">
      <alignment horizontal="right"/>
    </xf>
    <xf numFmtId="164" fontId="14" fillId="0" borderId="114" xfId="0" applyNumberFormat="1" applyFont="1" applyBorder="1" applyAlignment="1" applyProtection="1">
      <alignment horizontal="center"/>
    </xf>
    <xf numFmtId="0" fontId="14" fillId="0" borderId="115" xfId="0" applyFont="1" applyBorder="1" applyAlignment="1" applyProtection="1">
      <alignment horizontal="center"/>
    </xf>
    <xf numFmtId="0" fontId="14" fillId="0" borderId="116" xfId="0" applyFont="1" applyBorder="1" applyAlignment="1" applyProtection="1">
      <alignment horizontal="center"/>
    </xf>
    <xf numFmtId="0" fontId="26" fillId="0" borderId="117" xfId="0" applyFont="1" applyBorder="1" applyAlignment="1" applyProtection="1">
      <alignment horizontal="center" wrapText="1"/>
    </xf>
    <xf numFmtId="0" fontId="26" fillId="0" borderId="118" xfId="0" applyFont="1" applyBorder="1" applyAlignment="1" applyProtection="1">
      <alignment horizontal="center" wrapText="1"/>
    </xf>
    <xf numFmtId="0" fontId="26" fillId="0" borderId="119" xfId="0" applyFont="1" applyBorder="1" applyAlignment="1" applyProtection="1">
      <alignment horizontal="center" wrapText="1"/>
    </xf>
    <xf numFmtId="49" fontId="14" fillId="0" borderId="22" xfId="0" applyNumberFormat="1" applyFont="1" applyBorder="1" applyAlignment="1" applyProtection="1">
      <alignment horizontal="center"/>
    </xf>
    <xf numFmtId="49" fontId="14" fillId="0" borderId="43" xfId="0" applyNumberFormat="1" applyFont="1" applyBorder="1" applyAlignment="1" applyProtection="1">
      <alignment horizontal="center"/>
    </xf>
    <xf numFmtId="0" fontId="73" fillId="0" borderId="120" xfId="0" applyFont="1" applyFill="1" applyBorder="1" applyAlignment="1" applyProtection="1">
      <alignment horizontal="center" vertical="center"/>
    </xf>
    <xf numFmtId="0" fontId="73" fillId="0" borderId="121" xfId="0" applyFont="1" applyFill="1" applyBorder="1" applyAlignment="1" applyProtection="1">
      <alignment horizontal="center" vertical="center"/>
    </xf>
    <xf numFmtId="0" fontId="73" fillId="0" borderId="122" xfId="0" applyFont="1" applyFill="1" applyBorder="1" applyAlignment="1" applyProtection="1">
      <alignment horizontal="center" vertical="center"/>
    </xf>
    <xf numFmtId="0" fontId="0" fillId="0" borderId="123" xfId="0" applyBorder="1" applyAlignment="1" applyProtection="1">
      <alignment horizontal="center"/>
    </xf>
    <xf numFmtId="0" fontId="0" fillId="0" borderId="106" xfId="0" applyBorder="1" applyAlignment="1" applyProtection="1">
      <alignment horizontal="center"/>
    </xf>
    <xf numFmtId="49" fontId="0" fillId="0" borderId="39" xfId="0" applyNumberFormat="1" applyBorder="1" applyAlignment="1" applyProtection="1">
      <alignment horizontal="justify" wrapText="1"/>
      <protection locked="0"/>
    </xf>
    <xf numFmtId="49" fontId="0" fillId="0" borderId="40" xfId="0" applyNumberFormat="1" applyBorder="1" applyAlignment="1" applyProtection="1">
      <alignment horizontal="justify" wrapText="1"/>
      <protection locked="0"/>
    </xf>
    <xf numFmtId="49" fontId="0" fillId="0" borderId="41" xfId="0" applyNumberFormat="1" applyBorder="1" applyAlignment="1" applyProtection="1">
      <alignment horizontal="justify" wrapText="1"/>
      <protection locked="0"/>
    </xf>
    <xf numFmtId="3" fontId="0" fillId="0" borderId="39" xfId="0" applyNumberFormat="1" applyBorder="1" applyAlignment="1" applyProtection="1">
      <alignment horizontal="center"/>
      <protection locked="0"/>
    </xf>
    <xf numFmtId="3" fontId="0" fillId="0" borderId="41" xfId="0" applyNumberFormat="1" applyBorder="1" applyAlignment="1" applyProtection="1">
      <alignment horizontal="center"/>
      <protection locked="0"/>
    </xf>
    <xf numFmtId="15" fontId="1" fillId="0" borderId="10" xfId="56" applyNumberFormat="1" applyFont="1" applyFill="1" applyBorder="1" applyAlignment="1" applyProtection="1">
      <alignment horizontal="center"/>
      <protection locked="0"/>
    </xf>
    <xf numFmtId="15" fontId="134" fillId="0" borderId="10" xfId="56" applyNumberFormat="1" applyFill="1" applyBorder="1" applyAlignment="1" applyProtection="1">
      <alignment horizontal="center"/>
      <protection locked="0"/>
    </xf>
    <xf numFmtId="0" fontId="0" fillId="0" borderId="0" xfId="0" applyAlignment="1" applyProtection="1">
      <alignment wrapText="1"/>
    </xf>
    <xf numFmtId="164" fontId="59" fillId="31" borderId="0" xfId="38" applyFont="1" applyFill="1" applyAlignment="1" applyProtection="1">
      <alignment horizontal="center" vertical="center" wrapText="1"/>
    </xf>
    <xf numFmtId="14" fontId="0" fillId="0" borderId="10" xfId="0" applyNumberFormat="1" applyBorder="1" applyAlignment="1" applyProtection="1">
      <alignment horizontal="center" wrapText="1"/>
      <protection locked="0"/>
    </xf>
    <xf numFmtId="49" fontId="0" fillId="0" borderId="10" xfId="0" applyNumberFormat="1" applyBorder="1" applyAlignment="1" applyProtection="1">
      <alignment horizontal="center" wrapText="1"/>
      <protection locked="0"/>
    </xf>
    <xf numFmtId="15" fontId="1" fillId="0" borderId="10" xfId="56" applyNumberFormat="1" applyFont="1" applyFill="1" applyBorder="1" applyAlignment="1" applyProtection="1">
      <alignment horizontal="center" wrapText="1"/>
      <protection locked="0"/>
    </xf>
    <xf numFmtId="0" fontId="0" fillId="0" borderId="0" xfId="0" applyBorder="1" applyAlignment="1" applyProtection="1">
      <alignment wrapText="1"/>
    </xf>
    <xf numFmtId="0" fontId="108" fillId="0" borderId="0" xfId="0" applyFont="1" applyAlignment="1" applyProtection="1">
      <alignment horizontal="right" wrapText="1"/>
    </xf>
    <xf numFmtId="164" fontId="0" fillId="0" borderId="14" xfId="59" applyFont="1" applyFill="1" applyBorder="1" applyAlignment="1" applyProtection="1">
      <alignment vertical="center" wrapText="1"/>
    </xf>
    <xf numFmtId="164" fontId="134" fillId="0" borderId="0" xfId="59" applyFill="1" applyBorder="1" applyAlignment="1" applyProtection="1">
      <alignment vertical="center" wrapText="1"/>
    </xf>
    <xf numFmtId="0" fontId="14" fillId="0" borderId="115" xfId="0" applyFont="1" applyBorder="1" applyAlignment="1" applyProtection="1">
      <alignment horizontal="center" wrapText="1"/>
    </xf>
    <xf numFmtId="3" fontId="28" fillId="23" borderId="66" xfId="0" applyNumberFormat="1" applyFont="1" applyFill="1" applyBorder="1" applyAlignment="1" applyProtection="1">
      <alignment wrapText="1"/>
      <protection locked="0"/>
    </xf>
    <xf numFmtId="3" fontId="28" fillId="23" borderId="67" xfId="0" applyNumberFormat="1" applyFont="1" applyFill="1" applyBorder="1" applyAlignment="1" applyProtection="1">
      <alignment wrapText="1"/>
      <protection locked="0"/>
    </xf>
    <xf numFmtId="3" fontId="28" fillId="0" borderId="60" xfId="0" applyNumberFormat="1" applyFont="1" applyFill="1" applyBorder="1" applyAlignment="1" applyProtection="1">
      <alignment wrapText="1"/>
    </xf>
    <xf numFmtId="9" fontId="15" fillId="0" borderId="0" xfId="61" applyFont="1" applyAlignment="1" applyProtection="1">
      <alignment wrapText="1"/>
    </xf>
    <xf numFmtId="166" fontId="0" fillId="0" borderId="0" xfId="0" applyNumberFormat="1" applyAlignment="1" applyProtection="1">
      <alignment wrapText="1"/>
    </xf>
    <xf numFmtId="4" fontId="0" fillId="0" borderId="0" xfId="0" applyNumberFormat="1" applyAlignment="1" applyProtection="1">
      <alignment wrapText="1"/>
    </xf>
    <xf numFmtId="3" fontId="0" fillId="0" borderId="0" xfId="0" applyNumberFormat="1" applyAlignment="1" applyProtection="1">
      <alignment wrapText="1"/>
    </xf>
    <xf numFmtId="164" fontId="39" fillId="0" borderId="19" xfId="59" applyFont="1" applyFill="1" applyBorder="1" applyAlignment="1" applyProtection="1">
      <alignment vertical="center" wrapText="1"/>
    </xf>
    <xf numFmtId="164" fontId="39" fillId="0" borderId="0" xfId="59" applyFont="1" applyFill="1" applyBorder="1" applyAlignment="1" applyProtection="1">
      <alignment vertical="center" wrapText="1"/>
    </xf>
    <xf numFmtId="0" fontId="14" fillId="0" borderId="0" xfId="0" applyFont="1" applyBorder="1" applyAlignment="1" applyProtection="1">
      <alignment horizontal="center" wrapText="1"/>
    </xf>
    <xf numFmtId="1" fontId="21" fillId="20" borderId="21" xfId="0" applyNumberFormat="1" applyFont="1" applyFill="1" applyBorder="1" applyAlignment="1" applyProtection="1">
      <alignment horizontal="center" wrapText="1"/>
    </xf>
    <xf numFmtId="1" fontId="21" fillId="20" borderId="23" xfId="0" applyNumberFormat="1" applyFont="1" applyFill="1" applyBorder="1" applyAlignment="1" applyProtection="1">
      <alignment horizontal="center" wrapText="1"/>
    </xf>
    <xf numFmtId="0" fontId="0" fillId="0" borderId="0" xfId="0" applyFill="1" applyBorder="1" applyAlignment="1" applyProtection="1">
      <alignment wrapText="1"/>
    </xf>
    <xf numFmtId="15" fontId="96" fillId="0" borderId="0" xfId="0" applyNumberFormat="1" applyFont="1" applyFill="1" applyBorder="1" applyAlignment="1" applyProtection="1">
      <alignment horizontal="left" wrapText="1"/>
    </xf>
    <xf numFmtId="0" fontId="0" fillId="22" borderId="23" xfId="0" applyNumberFormat="1" applyFill="1" applyBorder="1" applyAlignment="1" applyProtection="1">
      <alignment horizontal="center" wrapText="1"/>
      <protection locked="0"/>
    </xf>
    <xf numFmtId="165" fontId="32" fillId="19" borderId="63" xfId="0" applyNumberFormat="1" applyFont="1" applyFill="1" applyBorder="1" applyAlignment="1" applyProtection="1">
      <alignment horizontal="center" wrapText="1"/>
      <protection locked="0"/>
    </xf>
    <xf numFmtId="3" fontId="0" fillId="0" borderId="10" xfId="0" applyNumberFormat="1" applyFill="1" applyBorder="1" applyAlignment="1" applyProtection="1">
      <alignment wrapText="1"/>
    </xf>
    <xf numFmtId="3" fontId="0" fillId="0" borderId="59" xfId="0" applyNumberFormat="1" applyFill="1" applyBorder="1" applyAlignment="1" applyProtection="1">
      <alignment wrapText="1"/>
    </xf>
    <xf numFmtId="164" fontId="39" fillId="0" borderId="25" xfId="59" applyFont="1" applyFill="1" applyBorder="1" applyAlignment="1" applyProtection="1">
      <alignment vertical="center" wrapText="1"/>
    </xf>
    <xf numFmtId="0" fontId="2" fillId="0" borderId="42" xfId="0" applyFont="1" applyFill="1" applyBorder="1" applyAlignment="1" applyProtection="1">
      <alignment horizontal="center" wrapText="1"/>
    </xf>
    <xf numFmtId="0" fontId="2" fillId="0" borderId="105" xfId="0" applyFont="1" applyFill="1" applyBorder="1" applyAlignment="1" applyProtection="1">
      <alignment horizontal="center" wrapText="1"/>
    </xf>
    <xf numFmtId="0" fontId="0" fillId="0" borderId="0" xfId="0" applyAlignment="1">
      <alignment wrapText="1"/>
    </xf>
    <xf numFmtId="9" fontId="64" fillId="28" borderId="10" xfId="0" applyNumberFormat="1" applyFont="1" applyFill="1" applyBorder="1" applyAlignment="1" applyProtection="1">
      <alignment horizontal="right" vertical="center"/>
      <protection locked="0"/>
    </xf>
    <xf numFmtId="3" fontId="2" fillId="29" borderId="10" xfId="0" applyNumberFormat="1" applyFont="1" applyFill="1" applyBorder="1" applyAlignment="1" applyProtection="1">
      <alignment horizontal="right" vertical="center"/>
      <protection locked="0"/>
    </xf>
    <xf numFmtId="3" fontId="135" fillId="28" borderId="10" xfId="0" applyNumberFormat="1" applyFont="1" applyFill="1" applyBorder="1" applyAlignment="1" applyProtection="1">
      <alignment horizontal="right" vertical="center"/>
      <protection locked="0"/>
    </xf>
    <xf numFmtId="3" fontId="2" fillId="28" borderId="10" xfId="0" applyNumberFormat="1" applyFont="1" applyFill="1" applyBorder="1" applyAlignment="1" applyProtection="1">
      <alignment horizontal="right" vertical="center"/>
      <protection locked="0"/>
    </xf>
    <xf numFmtId="3" fontId="135" fillId="29" borderId="10" xfId="0" applyNumberFormat="1" applyFont="1" applyFill="1" applyBorder="1" applyAlignment="1" applyProtection="1">
      <alignment horizontal="right" vertical="center"/>
      <protection locked="0"/>
    </xf>
    <xf numFmtId="3" fontId="135" fillId="29" borderId="10" xfId="0" applyNumberFormat="1" applyFont="1" applyFill="1" applyBorder="1" applyAlignment="1" applyProtection="1">
      <alignment vertical="center"/>
      <protection locked="0"/>
    </xf>
    <xf numFmtId="3" fontId="135" fillId="28" borderId="10" xfId="0" applyNumberFormat="1" applyFont="1" applyFill="1" applyBorder="1" applyAlignment="1" applyProtection="1">
      <alignment vertical="center"/>
      <protection locked="0"/>
    </xf>
    <xf numFmtId="0" fontId="64" fillId="0" borderId="10" xfId="0" applyFont="1" applyFill="1" applyBorder="1" applyAlignment="1" applyProtection="1">
      <alignment horizontal="center" vertical="center" wrapText="1"/>
    </xf>
    <xf numFmtId="0" fontId="64" fillId="27" borderId="10" xfId="0" applyFont="1" applyFill="1" applyBorder="1" applyAlignment="1" applyProtection="1">
      <alignment horizontal="center" vertical="center" wrapText="1"/>
    </xf>
    <xf numFmtId="0" fontId="26" fillId="0" borderId="0" xfId="0" applyFont="1" applyFill="1" applyBorder="1" applyAlignment="1">
      <alignment horizontal="left"/>
    </xf>
    <xf numFmtId="0" fontId="0" fillId="0" borderId="0" xfId="0" applyFill="1" applyBorder="1" applyAlignment="1">
      <alignment horizontal="left"/>
    </xf>
    <xf numFmtId="3" fontId="0" fillId="0" borderId="0" xfId="0" applyNumberFormat="1" applyFill="1" applyBorder="1" applyAlignment="1">
      <alignment horizontal="left"/>
    </xf>
    <xf numFmtId="0" fontId="136" fillId="0" borderId="10" xfId="0" applyFont="1" applyFill="1" applyBorder="1" applyAlignment="1" applyProtection="1">
      <alignment horizontal="center" vertical="center" wrapText="1"/>
    </xf>
    <xf numFmtId="165" fontId="14" fillId="19" borderId="220" xfId="0" applyNumberFormat="1" applyFont="1" applyFill="1" applyBorder="1" applyAlignment="1" applyProtection="1">
      <alignment horizontal="center"/>
      <protection locked="0"/>
    </xf>
    <xf numFmtId="164" fontId="17" fillId="30" borderId="0" xfId="38" applyFont="1" applyFill="1" applyBorder="1" applyAlignment="1">
      <alignment horizontal="center" vertical="center"/>
    </xf>
    <xf numFmtId="164" fontId="33" fillId="0" borderId="0" xfId="0" applyNumberFormat="1" applyFont="1" applyAlignment="1">
      <alignment horizontal="center"/>
    </xf>
    <xf numFmtId="0" fontId="0" fillId="0" borderId="0" xfId="0" applyAlignment="1"/>
    <xf numFmtId="0" fontId="121" fillId="0" borderId="0" xfId="0" applyFont="1" applyAlignment="1">
      <alignment horizontal="center"/>
    </xf>
    <xf numFmtId="0" fontId="122" fillId="0" borderId="0" xfId="0" applyFont="1" applyAlignment="1">
      <alignment horizontal="center"/>
    </xf>
    <xf numFmtId="0" fontId="126" fillId="0" borderId="39" xfId="0" applyNumberFormat="1" applyFont="1" applyBorder="1" applyAlignment="1" applyProtection="1">
      <alignment horizontal="left" vertical="center" wrapText="1"/>
      <protection locked="0"/>
    </xf>
    <xf numFmtId="0" fontId="124" fillId="0" borderId="40" xfId="0" applyNumberFormat="1" applyFont="1" applyBorder="1" applyAlignment="1" applyProtection="1">
      <alignment horizontal="left" vertical="center" wrapText="1"/>
      <protection locked="0"/>
    </xf>
    <xf numFmtId="0" fontId="124" fillId="0" borderId="41" xfId="0" applyNumberFormat="1" applyFont="1" applyBorder="1" applyAlignment="1" applyProtection="1">
      <alignment horizontal="left" vertical="center" wrapText="1"/>
      <protection locked="0"/>
    </xf>
    <xf numFmtId="0" fontId="124" fillId="0" borderId="39" xfId="0" applyFont="1" applyBorder="1" applyAlignment="1" applyProtection="1">
      <alignment horizontal="left" vertical="center" wrapText="1"/>
      <protection locked="0"/>
    </xf>
    <xf numFmtId="0" fontId="124" fillId="0" borderId="40" xfId="0" applyFont="1" applyBorder="1" applyAlignment="1" applyProtection="1">
      <alignment horizontal="left" vertical="center" wrapText="1"/>
      <protection locked="0"/>
    </xf>
    <xf numFmtId="0" fontId="124" fillId="0" borderId="41" xfId="0" applyFont="1" applyBorder="1" applyAlignment="1" applyProtection="1">
      <alignment horizontal="left" vertical="center" wrapText="1"/>
      <protection locked="0"/>
    </xf>
    <xf numFmtId="0" fontId="126" fillId="0" borderId="39" xfId="0" applyFont="1" applyBorder="1" applyAlignment="1" applyProtection="1">
      <alignment horizontal="justify" vertical="center" wrapText="1"/>
      <protection locked="0"/>
    </xf>
    <xf numFmtId="0" fontId="125" fillId="0" borderId="40" xfId="0" applyFont="1" applyBorder="1" applyAlignment="1" applyProtection="1">
      <alignment horizontal="justify" vertical="center" wrapText="1"/>
      <protection locked="0"/>
    </xf>
    <xf numFmtId="0" fontId="125" fillId="0" borderId="41" xfId="0" applyFont="1" applyBorder="1" applyAlignment="1" applyProtection="1">
      <alignment horizontal="justify" vertical="center" wrapText="1"/>
      <protection locked="0"/>
    </xf>
    <xf numFmtId="0" fontId="61" fillId="0" borderId="39" xfId="0" applyFont="1" applyBorder="1" applyAlignment="1">
      <alignment horizontal="left" vertical="center" wrapText="1"/>
    </xf>
    <xf numFmtId="0" fontId="61" fillId="0" borderId="40" xfId="0" applyFont="1" applyBorder="1" applyAlignment="1">
      <alignment horizontal="left" vertical="center" wrapText="1"/>
    </xf>
    <xf numFmtId="0" fontId="61" fillId="0" borderId="41" xfId="0" applyFont="1" applyBorder="1" applyAlignment="1">
      <alignment horizontal="left" vertical="center" wrapText="1"/>
    </xf>
    <xf numFmtId="0" fontId="115" fillId="0" borderId="39" xfId="0" applyFont="1" applyBorder="1" applyAlignment="1">
      <alignment horizontal="justify" vertical="center" wrapText="1"/>
    </xf>
    <xf numFmtId="0" fontId="115" fillId="0" borderId="40" xfId="0" applyFont="1" applyBorder="1" applyAlignment="1">
      <alignment horizontal="justify" vertical="center" wrapText="1"/>
    </xf>
    <xf numFmtId="0" fontId="115" fillId="0" borderId="41" xfId="0" applyFont="1" applyBorder="1" applyAlignment="1">
      <alignment horizontal="justify" vertical="center" wrapText="1"/>
    </xf>
    <xf numFmtId="0" fontId="115" fillId="0" borderId="39" xfId="0" applyFont="1" applyBorder="1" applyAlignment="1">
      <alignment horizontal="left" vertical="center" wrapText="1"/>
    </xf>
    <xf numFmtId="0" fontId="112" fillId="0" borderId="40" xfId="0" applyFont="1" applyBorder="1" applyAlignment="1">
      <alignment horizontal="left" vertical="center" wrapText="1"/>
    </xf>
    <xf numFmtId="0" fontId="112" fillId="0" borderId="41" xfId="0" applyFont="1" applyBorder="1" applyAlignment="1">
      <alignment horizontal="left" vertical="center" wrapText="1"/>
    </xf>
    <xf numFmtId="0" fontId="61" fillId="0" borderId="112" xfId="0" applyFont="1" applyBorder="1" applyAlignment="1">
      <alignment horizontal="left" vertical="center" wrapText="1"/>
    </xf>
    <xf numFmtId="0" fontId="61" fillId="0" borderId="113" xfId="0" applyFont="1" applyBorder="1" applyAlignment="1">
      <alignment horizontal="left" vertical="center" wrapText="1"/>
    </xf>
    <xf numFmtId="0" fontId="61" fillId="0" borderId="110" xfId="0" applyFont="1" applyBorder="1" applyAlignment="1">
      <alignment horizontal="left" vertical="center" wrapText="1"/>
    </xf>
    <xf numFmtId="0" fontId="61" fillId="0" borderId="111" xfId="0" applyFont="1" applyBorder="1" applyAlignment="1">
      <alignment horizontal="left" vertical="center" wrapText="1"/>
    </xf>
    <xf numFmtId="0" fontId="61" fillId="0" borderId="108" xfId="0" applyFont="1" applyBorder="1" applyAlignment="1">
      <alignment horizontal="left" vertical="center" wrapText="1"/>
    </xf>
    <xf numFmtId="0" fontId="61" fillId="0" borderId="109" xfId="0" applyFont="1" applyBorder="1" applyAlignment="1">
      <alignment horizontal="left" vertical="center" wrapText="1"/>
    </xf>
    <xf numFmtId="0" fontId="128" fillId="25" borderId="39" xfId="0" applyFont="1" applyFill="1" applyBorder="1" applyAlignment="1">
      <alignment horizontal="center" vertical="center"/>
    </xf>
    <xf numFmtId="0" fontId="128" fillId="25" borderId="40" xfId="0" applyFont="1" applyFill="1" applyBorder="1" applyAlignment="1">
      <alignment horizontal="center" vertical="center"/>
    </xf>
    <xf numFmtId="0" fontId="128" fillId="25" borderId="41" xfId="0" applyFont="1" applyFill="1" applyBorder="1" applyAlignment="1">
      <alignment horizontal="center" vertical="center"/>
    </xf>
    <xf numFmtId="0" fontId="129" fillId="0" borderId="39" xfId="0" applyFont="1" applyFill="1" applyBorder="1" applyAlignment="1" applyProtection="1">
      <alignment vertical="center" wrapText="1"/>
      <protection locked="0"/>
    </xf>
    <xf numFmtId="0" fontId="125" fillId="0" borderId="40" xfId="0" applyFont="1" applyFill="1" applyBorder="1" applyAlignment="1" applyProtection="1">
      <alignment vertical="center" wrapText="1"/>
      <protection locked="0"/>
    </xf>
    <xf numFmtId="0" fontId="125" fillId="0" borderId="41" xfId="0" applyFont="1" applyFill="1" applyBorder="1" applyAlignment="1" applyProtection="1">
      <alignment vertical="center" wrapText="1"/>
      <protection locked="0"/>
    </xf>
    <xf numFmtId="0" fontId="129" fillId="0" borderId="39" xfId="0" applyFont="1" applyBorder="1" applyAlignment="1" applyProtection="1">
      <alignment vertical="center" wrapText="1"/>
      <protection locked="0"/>
    </xf>
    <xf numFmtId="0" fontId="125" fillId="0" borderId="40" xfId="0" applyFont="1" applyBorder="1" applyAlignment="1" applyProtection="1">
      <alignment vertical="center" wrapText="1"/>
      <protection locked="0"/>
    </xf>
    <xf numFmtId="0" fontId="125" fillId="0" borderId="41" xfId="0" applyFont="1" applyBorder="1" applyAlignment="1" applyProtection="1">
      <alignment vertical="center" wrapText="1"/>
      <protection locked="0"/>
    </xf>
    <xf numFmtId="164" fontId="85" fillId="0" borderId="39" xfId="0" applyNumberFormat="1" applyFont="1" applyBorder="1" applyAlignment="1">
      <alignment horizontal="justify" vertical="center" wrapText="1"/>
    </xf>
    <xf numFmtId="0" fontId="85" fillId="0" borderId="40" xfId="0" applyFont="1" applyBorder="1" applyAlignment="1">
      <alignment horizontal="justify" vertical="center" wrapText="1"/>
    </xf>
    <xf numFmtId="0" fontId="85" fillId="0" borderId="41" xfId="0" applyFont="1" applyBorder="1" applyAlignment="1">
      <alignment horizontal="justify" vertical="center" wrapText="1"/>
    </xf>
    <xf numFmtId="0" fontId="85" fillId="0" borderId="39" xfId="0" applyFont="1" applyBorder="1" applyAlignment="1">
      <alignment horizontal="justify" vertical="center" wrapText="1"/>
    </xf>
    <xf numFmtId="0" fontId="61" fillId="0" borderId="39" xfId="0" applyFont="1" applyBorder="1" applyAlignment="1">
      <alignment horizontal="justify" vertical="center" wrapText="1"/>
    </xf>
    <xf numFmtId="164" fontId="85" fillId="0" borderId="112" xfId="0" applyNumberFormat="1" applyFont="1" applyBorder="1" applyAlignment="1">
      <alignment horizontal="left" vertical="center" wrapText="1"/>
    </xf>
    <xf numFmtId="0" fontId="85" fillId="0" borderId="113" xfId="0" applyFont="1" applyBorder="1" applyAlignment="1">
      <alignment horizontal="left" vertical="center" wrapText="1"/>
    </xf>
    <xf numFmtId="0" fontId="85" fillId="0" borderId="110" xfId="0" applyFont="1" applyBorder="1" applyAlignment="1">
      <alignment horizontal="left" vertical="center" wrapText="1"/>
    </xf>
    <xf numFmtId="0" fontId="85" fillId="0" borderId="111" xfId="0" applyFont="1" applyBorder="1" applyAlignment="1">
      <alignment horizontal="left" vertical="center" wrapText="1"/>
    </xf>
    <xf numFmtId="0" fontId="85" fillId="0" borderId="108" xfId="0" applyFont="1" applyBorder="1" applyAlignment="1">
      <alignment horizontal="left" vertical="center" wrapText="1"/>
    </xf>
    <xf numFmtId="0" fontId="85" fillId="0" borderId="109" xfId="0" applyFont="1" applyBorder="1" applyAlignment="1">
      <alignment horizontal="left" vertical="center" wrapText="1"/>
    </xf>
    <xf numFmtId="0" fontId="126" fillId="0" borderId="39" xfId="0" applyFont="1" applyBorder="1" applyAlignment="1" applyProtection="1">
      <alignment horizontal="left" vertical="center" wrapText="1"/>
      <protection locked="0"/>
    </xf>
    <xf numFmtId="0" fontId="125" fillId="0" borderId="40" xfId="0" applyFont="1" applyBorder="1" applyAlignment="1" applyProtection="1">
      <alignment horizontal="left" vertical="center" wrapText="1"/>
      <protection locked="0"/>
    </xf>
    <xf numFmtId="0" fontId="125" fillId="0" borderId="41" xfId="0" applyFont="1" applyBorder="1" applyAlignment="1" applyProtection="1">
      <alignment horizontal="left" vertical="center" wrapText="1"/>
      <protection locked="0"/>
    </xf>
    <xf numFmtId="0" fontId="125" fillId="20" borderId="39" xfId="0" applyFont="1" applyFill="1" applyBorder="1" applyAlignment="1">
      <alignment vertical="center" wrapText="1"/>
    </xf>
    <xf numFmtId="0" fontId="125" fillId="20" borderId="40" xfId="0" applyFont="1" applyFill="1" applyBorder="1" applyAlignment="1">
      <alignment vertical="center" wrapText="1"/>
    </xf>
    <xf numFmtId="0" fontId="125" fillId="20" borderId="41" xfId="0" applyFont="1" applyFill="1" applyBorder="1" applyAlignment="1">
      <alignment vertical="center" wrapText="1"/>
    </xf>
    <xf numFmtId="0" fontId="124" fillId="0" borderId="39" xfId="0" applyFont="1" applyBorder="1" applyAlignment="1" applyProtection="1">
      <alignment horizontal="justify" vertical="center" wrapText="1"/>
      <protection locked="0"/>
    </xf>
    <xf numFmtId="0" fontId="115" fillId="0" borderId="111" xfId="0" applyFont="1" applyBorder="1" applyAlignment="1">
      <alignment horizontal="justify" vertical="center" wrapText="1"/>
    </xf>
    <xf numFmtId="0" fontId="115" fillId="0" borderId="108" xfId="0" applyFont="1" applyBorder="1" applyAlignment="1">
      <alignment horizontal="justify" vertical="center" wrapText="1"/>
    </xf>
    <xf numFmtId="0" fontId="115" fillId="0" borderId="109" xfId="0" applyFont="1" applyBorder="1" applyAlignment="1">
      <alignment horizontal="justify" vertical="center" wrapText="1"/>
    </xf>
    <xf numFmtId="0" fontId="124" fillId="20" borderId="39" xfId="0" applyFont="1" applyFill="1" applyBorder="1" applyAlignment="1">
      <alignment horizontal="left" vertical="center" wrapText="1"/>
    </xf>
    <xf numFmtId="0" fontId="124" fillId="20" borderId="40" xfId="0" applyFont="1" applyFill="1" applyBorder="1" applyAlignment="1">
      <alignment horizontal="left" vertical="center" wrapText="1"/>
    </xf>
    <xf numFmtId="0" fontId="124" fillId="20" borderId="41" xfId="0" applyFont="1" applyFill="1" applyBorder="1" applyAlignment="1">
      <alignment horizontal="left" vertical="center" wrapText="1"/>
    </xf>
    <xf numFmtId="0" fontId="85" fillId="0" borderId="40" xfId="0" applyFont="1" applyBorder="1" applyAlignment="1">
      <alignment horizontal="justify" vertical="center"/>
    </xf>
    <xf numFmtId="0" fontId="85" fillId="0" borderId="41" xfId="0" applyFont="1" applyBorder="1" applyAlignment="1">
      <alignment horizontal="justify" vertical="center"/>
    </xf>
    <xf numFmtId="0" fontId="61" fillId="0" borderId="40" xfId="0" applyFont="1" applyBorder="1" applyAlignment="1">
      <alignment horizontal="justify" vertical="center" wrapText="1"/>
    </xf>
    <xf numFmtId="0" fontId="61" fillId="0" borderId="41" xfId="0" applyFont="1" applyBorder="1" applyAlignment="1">
      <alignment horizontal="justify" vertical="center" wrapText="1"/>
    </xf>
    <xf numFmtId="9" fontId="85" fillId="0" borderId="39" xfId="61" applyFont="1" applyBorder="1" applyAlignment="1">
      <alignment horizontal="justify" vertical="center" wrapText="1"/>
    </xf>
    <xf numFmtId="9" fontId="85" fillId="0" borderId="40" xfId="61" applyFont="1" applyBorder="1" applyAlignment="1">
      <alignment horizontal="justify" vertical="center" wrapText="1"/>
    </xf>
    <xf numFmtId="9" fontId="85" fillId="0" borderId="41" xfId="61" applyFont="1" applyBorder="1" applyAlignment="1">
      <alignment horizontal="justify" vertical="center" wrapText="1"/>
    </xf>
    <xf numFmtId="0" fontId="24" fillId="0" borderId="39" xfId="0" applyFont="1" applyBorder="1" applyAlignment="1">
      <alignment horizontal="center" vertical="center" wrapText="1"/>
    </xf>
    <xf numFmtId="0" fontId="24" fillId="0" borderId="40" xfId="0" applyFont="1" applyBorder="1" applyAlignment="1">
      <alignment horizontal="center" vertical="center" wrapText="1"/>
    </xf>
    <xf numFmtId="0" fontId="24" fillId="0" borderId="41" xfId="0" applyFont="1" applyBorder="1" applyAlignment="1">
      <alignment horizontal="center" vertical="center" wrapText="1"/>
    </xf>
    <xf numFmtId="0" fontId="89" fillId="25" borderId="39" xfId="0" applyFont="1" applyFill="1" applyBorder="1" applyAlignment="1">
      <alignment horizontal="center" wrapText="1"/>
    </xf>
    <xf numFmtId="0" fontId="89" fillId="25" borderId="40" xfId="0" applyFont="1" applyFill="1" applyBorder="1" applyAlignment="1">
      <alignment horizontal="center" wrapText="1"/>
    </xf>
    <xf numFmtId="0" fontId="89" fillId="25" borderId="41" xfId="0" applyFont="1" applyFill="1" applyBorder="1" applyAlignment="1">
      <alignment horizontal="center" wrapText="1"/>
    </xf>
    <xf numFmtId="0" fontId="89" fillId="25" borderId="39" xfId="0" applyFont="1" applyFill="1" applyBorder="1" applyAlignment="1">
      <alignment horizontal="center"/>
    </xf>
    <xf numFmtId="0" fontId="89" fillId="25" borderId="40" xfId="0" applyFont="1" applyFill="1" applyBorder="1" applyAlignment="1">
      <alignment horizontal="center"/>
    </xf>
    <xf numFmtId="0" fontId="89" fillId="25" borderId="41" xfId="0" applyFont="1" applyFill="1" applyBorder="1" applyAlignment="1">
      <alignment horizontal="center"/>
    </xf>
    <xf numFmtId="0" fontId="85" fillId="0" borderId="111" xfId="0" applyFont="1" applyBorder="1" applyAlignment="1">
      <alignment horizontal="justify" vertical="top" wrapText="1"/>
    </xf>
    <xf numFmtId="0" fontId="85" fillId="0" borderId="108" xfId="0" applyFont="1" applyBorder="1" applyAlignment="1">
      <alignment horizontal="justify" vertical="top" wrapText="1"/>
    </xf>
    <xf numFmtId="0" fontId="85" fillId="0" borderId="109" xfId="0" applyFont="1" applyBorder="1" applyAlignment="1">
      <alignment horizontal="justify" vertical="top" wrapText="1"/>
    </xf>
    <xf numFmtId="0" fontId="61" fillId="0" borderId="112" xfId="0" applyFont="1" applyBorder="1" applyAlignment="1">
      <alignment horizontal="justify" vertical="top" wrapText="1"/>
    </xf>
    <xf numFmtId="0" fontId="61" fillId="0" borderId="113" xfId="0" applyFont="1" applyBorder="1" applyAlignment="1">
      <alignment horizontal="justify" vertical="top" wrapText="1"/>
    </xf>
    <xf numFmtId="0" fontId="61" fillId="0" borderId="110" xfId="0" applyFont="1" applyBorder="1" applyAlignment="1">
      <alignment horizontal="justify" vertical="top" wrapText="1"/>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82" fillId="0" borderId="0" xfId="0" applyFont="1" applyAlignment="1">
      <alignment horizontal="center"/>
    </xf>
    <xf numFmtId="0" fontId="127" fillId="25" borderId="39" xfId="0" applyFont="1" applyFill="1" applyBorder="1" applyAlignment="1">
      <alignment horizontal="center" vertical="center" wrapText="1"/>
    </xf>
    <xf numFmtId="0" fontId="127" fillId="25" borderId="40" xfId="0" applyFont="1" applyFill="1" applyBorder="1" applyAlignment="1">
      <alignment horizontal="center" vertical="center"/>
    </xf>
    <xf numFmtId="0" fontId="127" fillId="25" borderId="41" xfId="0" applyFont="1" applyFill="1" applyBorder="1" applyAlignment="1">
      <alignment horizontal="center" vertical="center"/>
    </xf>
    <xf numFmtId="164" fontId="17" fillId="31" borderId="0" xfId="46" applyFont="1" applyFill="1" applyAlignment="1" applyProtection="1">
      <alignment horizontal="center" vertical="center"/>
    </xf>
    <xf numFmtId="0" fontId="83" fillId="23" borderId="39" xfId="0" applyFont="1" applyFill="1" applyBorder="1" applyAlignment="1">
      <alignment horizontal="center"/>
    </xf>
    <xf numFmtId="0" fontId="83" fillId="23" borderId="40" xfId="0" applyFont="1" applyFill="1" applyBorder="1" applyAlignment="1">
      <alignment horizontal="center"/>
    </xf>
    <xf numFmtId="0" fontId="83" fillId="23" borderId="41" xfId="0" applyFont="1" applyFill="1" applyBorder="1" applyAlignment="1">
      <alignment horizontal="center"/>
    </xf>
    <xf numFmtId="0" fontId="83" fillId="22" borderId="39" xfId="0" applyFont="1" applyFill="1" applyBorder="1" applyAlignment="1">
      <alignment horizontal="center"/>
    </xf>
    <xf numFmtId="0" fontId="83" fillId="22" borderId="40" xfId="0" applyFont="1" applyFill="1" applyBorder="1" applyAlignment="1">
      <alignment horizontal="center"/>
    </xf>
    <xf numFmtId="0" fontId="83" fillId="22" borderId="41" xfId="0" applyFont="1" applyFill="1" applyBorder="1" applyAlignment="1">
      <alignment horizontal="center"/>
    </xf>
    <xf numFmtId="0" fontId="0" fillId="0" borderId="0" xfId="0" applyBorder="1" applyAlignment="1">
      <alignment horizontal="center"/>
    </xf>
    <xf numFmtId="0" fontId="0" fillId="0" borderId="0" xfId="0" applyBorder="1" applyAlignment="1">
      <alignment horizontal="center" wrapText="1"/>
    </xf>
    <xf numFmtId="164" fontId="85" fillId="0" borderId="39" xfId="0" applyNumberFormat="1" applyFont="1" applyBorder="1" applyAlignment="1">
      <alignment horizontal="left" vertical="center" wrapText="1"/>
    </xf>
    <xf numFmtId="0" fontId="85" fillId="0" borderId="40" xfId="0" applyFont="1" applyBorder="1" applyAlignment="1">
      <alignment horizontal="left" vertical="center"/>
    </xf>
    <xf numFmtId="0" fontId="85" fillId="0" borderId="41" xfId="0" applyFont="1" applyBorder="1" applyAlignment="1">
      <alignment horizontal="left" vertical="center"/>
    </xf>
    <xf numFmtId="0" fontId="129" fillId="0" borderId="39" xfId="0" applyFont="1" applyFill="1" applyBorder="1" applyAlignment="1" applyProtection="1">
      <alignment horizontal="left" vertical="center" wrapText="1"/>
      <protection locked="0"/>
    </xf>
    <xf numFmtId="0" fontId="129" fillId="0" borderId="40" xfId="0" applyFont="1" applyFill="1" applyBorder="1" applyAlignment="1" applyProtection="1">
      <alignment horizontal="left" vertical="center" wrapText="1"/>
      <protection locked="0"/>
    </xf>
    <xf numFmtId="0" fontId="129" fillId="0" borderId="41" xfId="0" applyFont="1" applyFill="1" applyBorder="1" applyAlignment="1" applyProtection="1">
      <alignment horizontal="left" vertical="center" wrapText="1"/>
      <protection locked="0"/>
    </xf>
    <xf numFmtId="0" fontId="126" fillId="0" borderId="40" xfId="0" applyFont="1" applyBorder="1" applyAlignment="1" applyProtection="1">
      <alignment horizontal="left" vertical="center" wrapText="1"/>
      <protection locked="0"/>
    </xf>
    <xf numFmtId="0" fontId="126" fillId="0" borderId="41" xfId="0" applyFont="1" applyBorder="1" applyAlignment="1" applyProtection="1">
      <alignment horizontal="left" vertical="center" wrapText="1"/>
      <protection locked="0"/>
    </xf>
    <xf numFmtId="0" fontId="0" fillId="0" borderId="113" xfId="0" applyBorder="1" applyAlignment="1">
      <alignment horizontal="center"/>
    </xf>
    <xf numFmtId="0" fontId="85" fillId="0" borderId="40" xfId="0" applyFont="1" applyBorder="1" applyAlignment="1">
      <alignment horizontal="left" vertical="center" wrapText="1"/>
    </xf>
    <xf numFmtId="0" fontId="85" fillId="0" borderId="41" xfId="0" applyFont="1" applyBorder="1" applyAlignment="1">
      <alignment horizontal="left" vertical="center" wrapText="1"/>
    </xf>
    <xf numFmtId="0" fontId="0" fillId="0" borderId="113" xfId="0" applyBorder="1" applyAlignment="1">
      <alignment horizontal="center" wrapText="1"/>
    </xf>
    <xf numFmtId="11" fontId="64" fillId="27" borderId="10" xfId="0" applyNumberFormat="1" applyFont="1" applyFill="1" applyBorder="1" applyAlignment="1" applyProtection="1">
      <alignment horizontal="left" vertical="center" wrapText="1"/>
    </xf>
    <xf numFmtId="168" fontId="64" fillId="27" borderId="10" xfId="0" applyNumberFormat="1" applyFont="1" applyFill="1" applyBorder="1" applyAlignment="1" applyProtection="1">
      <alignment horizontal="center" vertical="center" wrapText="1"/>
    </xf>
    <xf numFmtId="0" fontId="64" fillId="27" borderId="10" xfId="0" applyFont="1" applyFill="1" applyBorder="1" applyAlignment="1" applyProtection="1">
      <alignment horizontal="center" vertical="center" wrapText="1"/>
    </xf>
    <xf numFmtId="173" fontId="64" fillId="0" borderId="10" xfId="0" applyNumberFormat="1" applyFont="1" applyFill="1" applyBorder="1" applyAlignment="1" applyProtection="1">
      <alignment horizontal="left" vertical="center" wrapText="1"/>
    </xf>
    <xf numFmtId="0" fontId="64" fillId="0" borderId="10" xfId="0" applyFont="1" applyFill="1" applyBorder="1" applyAlignment="1" applyProtection="1">
      <alignment horizontal="center" vertical="center" wrapText="1"/>
    </xf>
    <xf numFmtId="173" fontId="64" fillId="35" borderId="10" xfId="0" applyNumberFormat="1" applyFont="1" applyFill="1" applyBorder="1" applyAlignment="1" applyProtection="1">
      <alignment horizontal="left" vertical="center" wrapText="1"/>
      <protection locked="0"/>
    </xf>
    <xf numFmtId="0" fontId="136" fillId="25" borderId="10" xfId="0" applyNumberFormat="1" applyFont="1" applyFill="1" applyBorder="1" applyAlignment="1" applyProtection="1">
      <alignment horizontal="center" vertical="center" wrapText="1"/>
      <protection locked="0"/>
    </xf>
    <xf numFmtId="11" fontId="64" fillId="0" borderId="10" xfId="0" applyNumberFormat="1" applyFont="1" applyFill="1" applyBorder="1" applyAlignment="1" applyProtection="1">
      <alignment horizontal="left" vertical="center" wrapText="1"/>
    </xf>
    <xf numFmtId="168" fontId="64" fillId="0" borderId="10" xfId="0" applyNumberFormat="1" applyFont="1" applyFill="1" applyBorder="1" applyAlignment="1" applyProtection="1">
      <alignment horizontal="center" vertical="center" wrapText="1"/>
    </xf>
    <xf numFmtId="49" fontId="64" fillId="35" borderId="10" xfId="0" applyNumberFormat="1" applyFont="1" applyFill="1" applyBorder="1" applyAlignment="1" applyProtection="1">
      <alignment horizontal="left" vertical="center" wrapText="1"/>
      <protection locked="0"/>
    </xf>
    <xf numFmtId="49" fontId="64" fillId="29" borderId="10" xfId="0" applyNumberFormat="1" applyFont="1" applyFill="1" applyBorder="1" applyAlignment="1" applyProtection="1">
      <alignment horizontal="left" vertical="center" wrapText="1"/>
      <protection locked="0"/>
    </xf>
    <xf numFmtId="0" fontId="136" fillId="29" borderId="10" xfId="0" applyNumberFormat="1" applyFont="1" applyFill="1" applyBorder="1" applyAlignment="1" applyProtection="1">
      <alignment horizontal="center" vertical="center" wrapText="1"/>
      <protection locked="0"/>
    </xf>
    <xf numFmtId="49" fontId="136" fillId="29" borderId="10" xfId="0" applyNumberFormat="1" applyFont="1" applyFill="1" applyBorder="1" applyAlignment="1" applyProtection="1">
      <alignment horizontal="center" vertical="center" wrapText="1"/>
      <protection locked="0"/>
    </xf>
    <xf numFmtId="11" fontId="64" fillId="35" borderId="10" xfId="0" applyNumberFormat="1" applyFont="1" applyFill="1" applyBorder="1" applyAlignment="1" applyProtection="1">
      <alignment horizontal="left" vertical="center" wrapText="1"/>
      <protection locked="0"/>
    </xf>
    <xf numFmtId="168" fontId="136" fillId="25" borderId="10" xfId="0" applyNumberFormat="1" applyFont="1" applyFill="1" applyBorder="1" applyAlignment="1" applyProtection="1">
      <alignment horizontal="center" vertical="center" wrapText="1"/>
      <protection locked="0"/>
    </xf>
    <xf numFmtId="49" fontId="136" fillId="25" borderId="10" xfId="0" applyNumberFormat="1" applyFont="1" applyFill="1" applyBorder="1" applyAlignment="1" applyProtection="1">
      <alignment horizontal="center" vertical="center" wrapText="1"/>
      <protection locked="0"/>
    </xf>
    <xf numFmtId="11" fontId="64" fillId="29" borderId="10" xfId="0" applyNumberFormat="1" applyFont="1" applyFill="1" applyBorder="1" applyAlignment="1" applyProtection="1">
      <alignment horizontal="left" vertical="center" wrapText="1"/>
      <protection locked="0"/>
    </xf>
    <xf numFmtId="11" fontId="64" fillId="28" borderId="10" xfId="0" applyNumberFormat="1" applyFont="1" applyFill="1" applyBorder="1" applyAlignment="1" applyProtection="1">
      <alignment horizontal="left" vertical="center" wrapText="1"/>
      <protection locked="0"/>
    </xf>
    <xf numFmtId="0" fontId="0" fillId="19" borderId="0" xfId="0" applyFill="1" applyBorder="1" applyAlignment="1" applyProtection="1">
      <alignment horizontal="center" vertical="center" textRotation="90"/>
    </xf>
    <xf numFmtId="9" fontId="33" fillId="0" borderId="128" xfId="61" applyFont="1" applyFill="1" applyBorder="1" applyAlignment="1" applyProtection="1">
      <alignment horizontal="center" vertical="center"/>
    </xf>
    <xf numFmtId="9" fontId="33" fillId="0" borderId="129" xfId="61" applyFont="1" applyFill="1" applyBorder="1" applyAlignment="1" applyProtection="1">
      <alignment horizontal="center" vertical="center"/>
    </xf>
    <xf numFmtId="9" fontId="33" fillId="0" borderId="130" xfId="61" applyFont="1" applyFill="1" applyBorder="1" applyAlignment="1" applyProtection="1">
      <alignment horizontal="center" vertical="center"/>
    </xf>
    <xf numFmtId="49" fontId="1" fillId="0" borderId="39" xfId="0" applyNumberFormat="1" applyFont="1" applyBorder="1" applyAlignment="1" applyProtection="1">
      <alignment horizontal="center" wrapText="1"/>
      <protection locked="0"/>
    </xf>
    <xf numFmtId="49" fontId="1" fillId="0" borderId="40" xfId="0" applyNumberFormat="1" applyFont="1" applyBorder="1" applyAlignment="1" applyProtection="1">
      <alignment horizontal="center" wrapText="1"/>
      <protection locked="0"/>
    </xf>
    <xf numFmtId="49" fontId="1" fillId="0" borderId="41" xfId="0" applyNumberFormat="1" applyFont="1" applyBorder="1" applyAlignment="1" applyProtection="1">
      <alignment horizontal="center" wrapText="1"/>
      <protection locked="0"/>
    </xf>
    <xf numFmtId="49" fontId="0" fillId="0" borderId="39" xfId="0" applyNumberFormat="1" applyBorder="1" applyAlignment="1" applyProtection="1">
      <alignment horizontal="center" wrapText="1"/>
      <protection locked="0"/>
    </xf>
    <xf numFmtId="49" fontId="0" fillId="0" borderId="40" xfId="0" applyNumberFormat="1" applyBorder="1" applyAlignment="1" applyProtection="1">
      <alignment horizontal="center" wrapText="1"/>
      <protection locked="0"/>
    </xf>
    <xf numFmtId="49" fontId="0" fillId="0" borderId="41" xfId="0" applyNumberFormat="1" applyBorder="1" applyAlignment="1" applyProtection="1">
      <alignment horizontal="center" wrapText="1"/>
      <protection locked="0"/>
    </xf>
    <xf numFmtId="49" fontId="0" fillId="0" borderId="39" xfId="0" applyNumberFormat="1" applyBorder="1" applyAlignment="1" applyProtection="1">
      <alignment horizontal="left" wrapText="1"/>
      <protection locked="0"/>
    </xf>
    <xf numFmtId="49" fontId="0" fillId="0" borderId="40" xfId="0" applyNumberFormat="1" applyBorder="1" applyAlignment="1" applyProtection="1">
      <alignment horizontal="left" wrapText="1"/>
      <protection locked="0"/>
    </xf>
    <xf numFmtId="49" fontId="0" fillId="0" borderId="41" xfId="0" applyNumberFormat="1" applyBorder="1" applyAlignment="1" applyProtection="1">
      <alignment horizontal="left" wrapText="1"/>
      <protection locked="0"/>
    </xf>
    <xf numFmtId="11" fontId="64" fillId="33" borderId="10" xfId="0" applyNumberFormat="1" applyFont="1" applyFill="1" applyBorder="1" applyAlignment="1" applyProtection="1">
      <alignment horizontal="left" vertical="center" wrapText="1"/>
      <protection locked="0"/>
    </xf>
    <xf numFmtId="0" fontId="0" fillId="34" borderId="131" xfId="0" applyFill="1" applyBorder="1" applyAlignment="1" applyProtection="1">
      <alignment horizontal="center"/>
    </xf>
    <xf numFmtId="0" fontId="0" fillId="0" borderId="132" xfId="0" applyBorder="1" applyAlignment="1">
      <alignment horizontal="center"/>
    </xf>
    <xf numFmtId="0" fontId="0" fillId="0" borderId="133" xfId="0" applyBorder="1" applyAlignment="1">
      <alignment horizontal="center"/>
    </xf>
    <xf numFmtId="164" fontId="100" fillId="31" borderId="0" xfId="38" applyFont="1" applyFill="1" applyAlignment="1" applyProtection="1">
      <alignment horizontal="center" vertical="center"/>
    </xf>
    <xf numFmtId="164" fontId="24" fillId="22" borderId="37" xfId="56" applyFont="1" applyFill="1" applyBorder="1" applyAlignment="1" applyProtection="1">
      <alignment horizontal="center"/>
    </xf>
    <xf numFmtId="164" fontId="33" fillId="22" borderId="0" xfId="49" applyFont="1" applyFill="1" applyAlignment="1" applyProtection="1">
      <alignment horizontal="center" vertical="center" wrapText="1"/>
    </xf>
    <xf numFmtId="172" fontId="24" fillId="22" borderId="37" xfId="56" applyNumberFormat="1" applyFont="1" applyFill="1" applyBorder="1" applyAlignment="1" applyProtection="1">
      <alignment horizontal="center" vertical="center"/>
    </xf>
    <xf numFmtId="164" fontId="1" fillId="0" borderId="37" xfId="56" applyFont="1" applyBorder="1" applyAlignment="1" applyProtection="1">
      <alignment horizontal="right"/>
    </xf>
    <xf numFmtId="164" fontId="1" fillId="0" borderId="37" xfId="56" applyFont="1" applyFill="1" applyBorder="1" applyAlignment="1" applyProtection="1">
      <alignment horizontal="right"/>
    </xf>
    <xf numFmtId="164" fontId="20" fillId="0" borderId="0" xfId="49" applyFont="1" applyFill="1" applyAlignment="1" applyProtection="1">
      <alignment horizontal="right" vertical="center"/>
    </xf>
    <xf numFmtId="164" fontId="24" fillId="22" borderId="0" xfId="49" applyFont="1" applyFill="1" applyAlignment="1" applyProtection="1">
      <alignment horizontal="center" vertical="center" wrapText="1"/>
    </xf>
    <xf numFmtId="164" fontId="110" fillId="30" borderId="37" xfId="56" applyFont="1" applyFill="1" applyBorder="1" applyAlignment="1" applyProtection="1">
      <alignment horizontal="center"/>
    </xf>
    <xf numFmtId="15" fontId="24" fillId="22" borderId="37" xfId="56" applyNumberFormat="1" applyFont="1" applyFill="1" applyBorder="1" applyAlignment="1" applyProtection="1">
      <alignment horizontal="center"/>
    </xf>
    <xf numFmtId="0" fontId="0" fillId="0" borderId="37" xfId="0" applyBorder="1" applyAlignment="1"/>
    <xf numFmtId="164" fontId="59" fillId="31" borderId="0" xfId="38" applyFont="1" applyFill="1" applyAlignment="1" applyProtection="1">
      <alignment horizontal="center" vertical="center"/>
    </xf>
    <xf numFmtId="164" fontId="14" fillId="0" borderId="0" xfId="0" applyNumberFormat="1" applyFont="1" applyAlignment="1" applyProtection="1">
      <alignment horizontal="center" wrapText="1"/>
    </xf>
    <xf numFmtId="164" fontId="28" fillId="0" borderId="0" xfId="0" applyNumberFormat="1" applyFont="1" applyAlignment="1" applyProtection="1">
      <alignment horizontal="right"/>
    </xf>
    <xf numFmtId="15" fontId="28" fillId="0" borderId="0" xfId="0" applyNumberFormat="1" applyFont="1" applyAlignment="1" applyProtection="1">
      <alignment horizontal="right"/>
    </xf>
    <xf numFmtId="164" fontId="14" fillId="0" borderId="0" xfId="0" applyNumberFormat="1" applyFont="1" applyAlignment="1" applyProtection="1">
      <alignment horizontal="center"/>
    </xf>
    <xf numFmtId="164" fontId="28" fillId="0" borderId="0" xfId="0" applyNumberFormat="1" applyFont="1" applyAlignment="1" applyProtection="1">
      <alignment horizontal="left"/>
    </xf>
    <xf numFmtId="164" fontId="15" fillId="30" borderId="0" xfId="56" applyFont="1" applyFill="1" applyBorder="1" applyAlignment="1" applyProtection="1">
      <alignment horizontal="center"/>
    </xf>
    <xf numFmtId="0" fontId="105" fillId="0" borderId="0" xfId="0" applyFont="1" applyAlignment="1" applyProtection="1">
      <alignment horizontal="center"/>
    </xf>
    <xf numFmtId="0" fontId="111" fillId="0" borderId="134" xfId="0" applyFont="1" applyFill="1" applyBorder="1" applyAlignment="1" applyProtection="1">
      <alignment horizontal="left" wrapText="1"/>
    </xf>
    <xf numFmtId="0" fontId="111" fillId="0" borderId="85" xfId="0" applyFont="1" applyFill="1" applyBorder="1" applyAlignment="1" applyProtection="1">
      <alignment horizontal="left" wrapText="1"/>
    </xf>
    <xf numFmtId="164" fontId="37" fillId="0" borderId="0" xfId="0" applyNumberFormat="1" applyFont="1" applyBorder="1" applyAlignment="1" applyProtection="1">
      <alignment horizontal="center" vertical="center" wrapText="1"/>
    </xf>
    <xf numFmtId="0" fontId="111" fillId="0" borderId="135" xfId="0" applyFont="1" applyFill="1" applyBorder="1" applyAlignment="1" applyProtection="1">
      <alignment horizontal="left" wrapText="1"/>
    </xf>
    <xf numFmtId="0" fontId="111" fillId="0" borderId="136" xfId="0" applyFont="1" applyFill="1" applyBorder="1" applyAlignment="1" applyProtection="1">
      <alignment horizontal="left" wrapText="1"/>
    </xf>
    <xf numFmtId="164" fontId="37" fillId="0" borderId="0" xfId="0" applyNumberFormat="1" applyFont="1" applyAlignment="1" applyProtection="1">
      <alignment horizontal="center" vertical="center" wrapText="1"/>
    </xf>
    <xf numFmtId="0" fontId="30" fillId="25" borderId="39" xfId="0" applyFont="1" applyFill="1" applyBorder="1" applyAlignment="1" applyProtection="1">
      <alignment horizontal="left" wrapText="1"/>
      <protection locked="0"/>
    </xf>
    <xf numFmtId="0" fontId="0" fillId="0" borderId="40" xfId="0" applyBorder="1" applyAlignment="1" applyProtection="1">
      <alignment horizontal="left" wrapText="1"/>
      <protection locked="0"/>
    </xf>
    <xf numFmtId="0" fontId="0" fillId="0" borderId="41" xfId="0" applyBorder="1" applyAlignment="1" applyProtection="1">
      <alignment horizontal="left" wrapText="1"/>
      <protection locked="0"/>
    </xf>
    <xf numFmtId="172" fontId="34" fillId="25" borderId="39" xfId="0" applyNumberFormat="1" applyFont="1" applyFill="1" applyBorder="1" applyAlignment="1" applyProtection="1">
      <alignment horizontal="justify" vertical="center" wrapText="1"/>
      <protection locked="0"/>
    </xf>
    <xf numFmtId="172" fontId="34" fillId="25" borderId="40" xfId="0" applyNumberFormat="1" applyFont="1" applyFill="1" applyBorder="1" applyAlignment="1" applyProtection="1">
      <alignment horizontal="justify" vertical="center" wrapText="1"/>
      <protection locked="0"/>
    </xf>
    <xf numFmtId="172" fontId="34" fillId="25" borderId="41" xfId="0" applyNumberFormat="1" applyFont="1" applyFill="1" applyBorder="1" applyAlignment="1" applyProtection="1">
      <alignment horizontal="justify" vertical="center" wrapText="1"/>
      <protection locked="0"/>
    </xf>
    <xf numFmtId="0" fontId="140" fillId="0" borderId="40" xfId="0" applyFont="1" applyBorder="1"/>
    <xf numFmtId="0" fontId="140" fillId="0" borderId="41" xfId="0" applyFont="1" applyBorder="1"/>
    <xf numFmtId="0" fontId="140" fillId="0" borderId="40" xfId="0" applyFont="1" applyBorder="1" applyAlignment="1" applyProtection="1">
      <alignment horizontal="left" wrapText="1"/>
      <protection locked="0"/>
    </xf>
    <xf numFmtId="0" fontId="140" fillId="0" borderId="41" xfId="0" applyFont="1" applyBorder="1" applyAlignment="1" applyProtection="1">
      <alignment horizontal="left" wrapText="1"/>
      <protection locked="0"/>
    </xf>
    <xf numFmtId="164" fontId="104" fillId="0" borderId="131" xfId="0" applyNumberFormat="1" applyFont="1" applyBorder="1" applyAlignment="1" applyProtection="1">
      <alignment horizontal="center" vertical="center" wrapText="1"/>
    </xf>
    <xf numFmtId="164" fontId="104" fillId="0" borderId="132" xfId="0" applyNumberFormat="1" applyFont="1" applyBorder="1" applyAlignment="1" applyProtection="1">
      <alignment horizontal="center" vertical="center" wrapText="1"/>
    </xf>
    <xf numFmtId="164" fontId="104" fillId="0" borderId="133" xfId="0" applyNumberFormat="1" applyFont="1" applyBorder="1" applyAlignment="1" applyProtection="1">
      <alignment horizontal="center" vertical="center" wrapText="1"/>
    </xf>
    <xf numFmtId="0" fontId="0" fillId="0" borderId="137" xfId="0" applyBorder="1" applyAlignment="1" applyProtection="1">
      <alignment horizontal="center"/>
    </xf>
    <xf numFmtId="0" fontId="0" fillId="0" borderId="57" xfId="0" applyBorder="1" applyAlignment="1" applyProtection="1">
      <alignment horizontal="center"/>
    </xf>
    <xf numFmtId="164" fontId="35" fillId="0" borderId="0" xfId="0" applyNumberFormat="1" applyFont="1" applyAlignment="1">
      <alignment horizontal="center" vertical="center" wrapText="1"/>
    </xf>
    <xf numFmtId="164" fontId="59" fillId="31" borderId="0" xfId="47" applyFont="1" applyFill="1" applyAlignment="1">
      <alignment horizontal="center" vertical="center"/>
    </xf>
    <xf numFmtId="0" fontId="105" fillId="0" borderId="0" xfId="0" applyFont="1" applyAlignment="1">
      <alignment horizontal="center"/>
    </xf>
    <xf numFmtId="164" fontId="14" fillId="0" borderId="0" xfId="0" applyNumberFormat="1" applyFont="1" applyAlignment="1">
      <alignment horizontal="center"/>
    </xf>
    <xf numFmtId="164" fontId="28" fillId="0" borderId="0" xfId="0" applyNumberFormat="1" applyFont="1" applyAlignment="1">
      <alignment horizontal="right"/>
    </xf>
    <xf numFmtId="15" fontId="28" fillId="0" borderId="0" xfId="0" applyNumberFormat="1" applyFont="1" applyAlignment="1">
      <alignment horizontal="right"/>
    </xf>
    <xf numFmtId="0" fontId="81" fillId="0" borderId="0" xfId="0" applyFont="1" applyAlignment="1">
      <alignment horizontal="left" wrapText="1"/>
    </xf>
    <xf numFmtId="0" fontId="0" fillId="0" borderId="40" xfId="0" applyBorder="1" applyAlignment="1">
      <alignment horizontal="left" wrapText="1"/>
    </xf>
    <xf numFmtId="0" fontId="0" fillId="0" borderId="41" xfId="0" applyBorder="1" applyAlignment="1">
      <alignment horizontal="left" wrapText="1"/>
    </xf>
    <xf numFmtId="164" fontId="28" fillId="0" borderId="0" xfId="0" applyNumberFormat="1" applyFont="1" applyAlignment="1">
      <alignment horizontal="left"/>
    </xf>
    <xf numFmtId="0" fontId="0" fillId="0" borderId="125" xfId="0" applyFill="1" applyBorder="1" applyAlignment="1" applyProtection="1">
      <alignment horizontal="center" vertical="center"/>
    </xf>
    <xf numFmtId="0" fontId="0" fillId="0" borderId="126" xfId="0" applyFill="1" applyBorder="1" applyAlignment="1" applyProtection="1">
      <alignment horizontal="center" vertical="center"/>
    </xf>
    <xf numFmtId="0" fontId="0" fillId="0" borderId="127" xfId="0" applyFill="1" applyBorder="1" applyAlignment="1" applyProtection="1">
      <alignment horizontal="center" vertical="center"/>
    </xf>
    <xf numFmtId="0" fontId="34" fillId="25" borderId="39" xfId="0" applyFont="1" applyFill="1" applyBorder="1" applyAlignment="1" applyProtection="1">
      <alignment horizontal="left" wrapText="1"/>
      <protection locked="0"/>
    </xf>
    <xf numFmtId="0" fontId="14" fillId="0" borderId="0" xfId="0" applyFont="1" applyBorder="1" applyAlignment="1">
      <alignment horizontal="center"/>
    </xf>
    <xf numFmtId="172" fontId="0" fillId="0" borderId="40" xfId="0" applyNumberFormat="1" applyBorder="1" applyAlignment="1">
      <alignment horizontal="justify" vertical="center" wrapText="1"/>
    </xf>
    <xf numFmtId="172" fontId="0" fillId="0" borderId="41" xfId="0" applyNumberFormat="1" applyBorder="1" applyAlignment="1">
      <alignment horizontal="justify" vertical="center" wrapText="1"/>
    </xf>
    <xf numFmtId="11" fontId="137" fillId="0" borderId="10" xfId="0" applyNumberFormat="1" applyFont="1" applyBorder="1" applyAlignment="1" applyProtection="1">
      <alignment vertical="center" wrapText="1"/>
    </xf>
    <xf numFmtId="0" fontId="137" fillId="0" borderId="10" xfId="0" applyFont="1" applyBorder="1" applyAlignment="1" applyProtection="1">
      <alignment vertical="center" wrapText="1"/>
    </xf>
    <xf numFmtId="9" fontId="28" fillId="0" borderId="10" xfId="61" applyFont="1" applyBorder="1" applyAlignment="1" applyProtection="1">
      <alignment horizontal="center" vertical="center" wrapText="1"/>
    </xf>
    <xf numFmtId="9" fontId="138" fillId="25" borderId="10" xfId="61" applyFont="1" applyFill="1" applyBorder="1" applyAlignment="1" applyProtection="1">
      <alignment vertical="center" wrapText="1"/>
      <protection locked="0"/>
    </xf>
    <xf numFmtId="9" fontId="34" fillId="25" borderId="10" xfId="61" applyFont="1" applyFill="1" applyBorder="1" applyAlignment="1" applyProtection="1">
      <alignment vertical="center" wrapText="1"/>
      <protection locked="0"/>
    </xf>
    <xf numFmtId="9" fontId="138" fillId="25" borderId="10" xfId="61" applyFont="1" applyFill="1" applyBorder="1" applyAlignment="1" applyProtection="1">
      <alignment horizontal="left" vertical="center" wrapText="1"/>
      <protection locked="0"/>
    </xf>
    <xf numFmtId="9" fontId="34" fillId="25" borderId="10" xfId="61" applyFont="1" applyFill="1" applyBorder="1" applyAlignment="1" applyProtection="1">
      <alignment horizontal="left" vertical="center" wrapText="1"/>
      <protection locked="0"/>
    </xf>
    <xf numFmtId="49" fontId="137" fillId="0" borderId="10" xfId="0" applyNumberFormat="1" applyFont="1" applyBorder="1" applyAlignment="1" applyProtection="1">
      <alignment vertical="center" wrapText="1"/>
    </xf>
    <xf numFmtId="9" fontId="34" fillId="25" borderId="39" xfId="0" applyNumberFormat="1" applyFont="1" applyFill="1" applyBorder="1" applyAlignment="1" applyProtection="1">
      <alignment horizontal="justify" vertical="top" wrapText="1"/>
      <protection locked="0"/>
    </xf>
    <xf numFmtId="0" fontId="34" fillId="25" borderId="40" xfId="0" applyFont="1" applyFill="1" applyBorder="1" applyAlignment="1" applyProtection="1">
      <alignment horizontal="justify" vertical="top" wrapText="1"/>
      <protection locked="0"/>
    </xf>
    <xf numFmtId="0" fontId="34" fillId="25" borderId="41" xfId="0" applyFont="1" applyFill="1" applyBorder="1" applyAlignment="1" applyProtection="1">
      <alignment horizontal="justify" vertical="top" wrapText="1"/>
      <protection locked="0"/>
    </xf>
    <xf numFmtId="0" fontId="0" fillId="0" borderId="40" xfId="0" applyBorder="1" applyAlignment="1">
      <alignment horizontal="justify" vertical="top" wrapText="1"/>
    </xf>
    <xf numFmtId="0" fontId="0" fillId="0" borderId="41" xfId="0" applyBorder="1" applyAlignment="1">
      <alignment horizontal="justify" vertical="top" wrapText="1"/>
    </xf>
    <xf numFmtId="0" fontId="34" fillId="0" borderId="39" xfId="0" applyFont="1" applyBorder="1" applyAlignment="1" applyProtection="1">
      <alignment horizontal="center" vertical="center"/>
    </xf>
    <xf numFmtId="0" fontId="34" fillId="0" borderId="40" xfId="0" applyFont="1" applyBorder="1" applyAlignment="1" applyProtection="1">
      <alignment horizontal="center" vertical="center"/>
    </xf>
    <xf numFmtId="0" fontId="34" fillId="0" borderId="41" xfId="0" applyFont="1" applyBorder="1" applyAlignment="1" applyProtection="1">
      <alignment horizontal="center" vertical="center"/>
    </xf>
    <xf numFmtId="9" fontId="28" fillId="0" borderId="10" xfId="61" applyNumberFormat="1" applyFont="1" applyBorder="1" applyAlignment="1" applyProtection="1">
      <alignment horizontal="center" vertical="center" wrapText="1"/>
    </xf>
    <xf numFmtId="0" fontId="33" fillId="0" borderId="108" xfId="0" applyFont="1" applyBorder="1" applyAlignment="1" applyProtection="1">
      <alignment horizontal="center"/>
    </xf>
    <xf numFmtId="9" fontId="37" fillId="36" borderId="39" xfId="61" applyFont="1" applyFill="1" applyBorder="1" applyAlignment="1" applyProtection="1">
      <alignment horizontal="center" vertical="center" wrapText="1"/>
    </xf>
    <xf numFmtId="9" fontId="37" fillId="36" borderId="41" xfId="61" applyFont="1" applyFill="1" applyBorder="1" applyAlignment="1" applyProtection="1">
      <alignment horizontal="center" vertical="center" wrapText="1"/>
    </xf>
    <xf numFmtId="0" fontId="34" fillId="0" borderId="10" xfId="0" applyFont="1" applyBorder="1" applyAlignment="1" applyProtection="1">
      <alignment horizontal="center" vertical="center" wrapText="1"/>
    </xf>
    <xf numFmtId="9" fontId="34" fillId="25" borderId="39" xfId="0" applyNumberFormat="1" applyFont="1" applyFill="1" applyBorder="1" applyAlignment="1" applyProtection="1">
      <alignment horizontal="left" vertical="top" wrapText="1"/>
      <protection locked="0"/>
    </xf>
    <xf numFmtId="0" fontId="0" fillId="0" borderId="40" xfId="0" applyBorder="1" applyAlignment="1">
      <alignment horizontal="left" vertical="top" wrapText="1"/>
    </xf>
    <xf numFmtId="0" fontId="0" fillId="0" borderId="41" xfId="0" applyBorder="1" applyAlignment="1">
      <alignment horizontal="left" vertical="top" wrapText="1"/>
    </xf>
    <xf numFmtId="9" fontId="37" fillId="34" borderId="39" xfId="61" applyFont="1" applyFill="1" applyBorder="1" applyAlignment="1" applyProtection="1">
      <alignment horizontal="center" vertical="center" wrapText="1"/>
    </xf>
    <xf numFmtId="9" fontId="37" fillId="34" borderId="41" xfId="61" applyFont="1" applyFill="1" applyBorder="1" applyAlignment="1" applyProtection="1">
      <alignment horizontal="center" vertical="center" wrapText="1"/>
    </xf>
    <xf numFmtId="164" fontId="59" fillId="31" borderId="0" xfId="47" applyFont="1" applyFill="1" applyAlignment="1" applyProtection="1">
      <alignment horizontal="center" vertical="center"/>
    </xf>
    <xf numFmtId="164" fontId="14" fillId="0" borderId="0" xfId="0" applyNumberFormat="1" applyFont="1" applyAlignment="1" applyProtection="1">
      <alignment horizontal="justify" wrapText="1"/>
    </xf>
    <xf numFmtId="0" fontId="131" fillId="0" borderId="113" xfId="0" applyFont="1" applyBorder="1" applyAlignment="1" applyProtection="1">
      <alignment horizontal="left" vertical="top" wrapText="1"/>
    </xf>
    <xf numFmtId="164" fontId="105" fillId="0" borderId="0" xfId="0" applyNumberFormat="1" applyFont="1" applyAlignment="1" applyProtection="1">
      <alignment horizontal="center"/>
    </xf>
    <xf numFmtId="164" fontId="33" fillId="0" borderId="0" xfId="0" applyNumberFormat="1" applyFont="1" applyAlignment="1" applyProtection="1">
      <alignment horizontal="center"/>
    </xf>
    <xf numFmtId="164" fontId="15" fillId="30" borderId="0" xfId="57" applyFont="1" applyFill="1" applyBorder="1" applyAlignment="1" applyProtection="1">
      <alignment horizontal="center"/>
    </xf>
    <xf numFmtId="11" fontId="131" fillId="0" borderId="113" xfId="0" applyNumberFormat="1" applyFont="1" applyBorder="1" applyAlignment="1" applyProtection="1">
      <alignment horizontal="justify" vertical="top" wrapText="1"/>
    </xf>
    <xf numFmtId="0" fontId="131" fillId="0" borderId="113" xfId="0" applyFont="1" applyBorder="1" applyAlignment="1" applyProtection="1">
      <alignment horizontal="justify" vertical="top"/>
    </xf>
    <xf numFmtId="0" fontId="2" fillId="25" borderId="138" xfId="0" applyFont="1" applyFill="1" applyBorder="1" applyAlignment="1" applyProtection="1">
      <alignment horizontal="center" vertical="top" wrapText="1"/>
      <protection locked="0"/>
    </xf>
    <xf numFmtId="0" fontId="2" fillId="25" borderId="139" xfId="0" applyFont="1" applyFill="1" applyBorder="1" applyAlignment="1" applyProtection="1">
      <alignment horizontal="center" vertical="top" wrapText="1"/>
      <protection locked="0"/>
    </xf>
    <xf numFmtId="0" fontId="2" fillId="25" borderId="140" xfId="0" applyFont="1" applyFill="1" applyBorder="1" applyAlignment="1" applyProtection="1">
      <alignment horizontal="center" vertical="top" wrapText="1"/>
      <protection locked="0"/>
    </xf>
    <xf numFmtId="0" fontId="2" fillId="25" borderId="141" xfId="0" applyFont="1" applyFill="1" applyBorder="1" applyAlignment="1" applyProtection="1">
      <alignment horizontal="center" vertical="top" wrapText="1"/>
      <protection locked="0"/>
    </xf>
    <xf numFmtId="0" fontId="2" fillId="25" borderId="142" xfId="0" applyFont="1" applyFill="1" applyBorder="1" applyAlignment="1" applyProtection="1">
      <alignment horizontal="center" vertical="top" wrapText="1"/>
      <protection locked="0"/>
    </xf>
    <xf numFmtId="0" fontId="2" fillId="25" borderId="143" xfId="0" applyFont="1" applyFill="1" applyBorder="1" applyAlignment="1" applyProtection="1">
      <alignment horizontal="center" vertical="top" wrapText="1"/>
      <protection locked="0"/>
    </xf>
    <xf numFmtId="9" fontId="2" fillId="0" borderId="144" xfId="61" applyNumberFormat="1" applyFont="1" applyFill="1" applyBorder="1" applyAlignment="1" applyProtection="1">
      <alignment horizontal="left" vertical="center" wrapText="1"/>
    </xf>
    <xf numFmtId="0" fontId="2" fillId="0" borderId="145" xfId="61" applyNumberFormat="1" applyFont="1" applyFill="1" applyBorder="1" applyAlignment="1" applyProtection="1">
      <alignment horizontal="left" vertical="center" wrapText="1"/>
    </xf>
    <xf numFmtId="0" fontId="2" fillId="0" borderId="146" xfId="61" applyNumberFormat="1" applyFont="1" applyFill="1" applyBorder="1" applyAlignment="1" applyProtection="1">
      <alignment horizontal="left" vertical="center" wrapText="1"/>
    </xf>
    <xf numFmtId="0" fontId="76" fillId="0" borderId="159" xfId="0" applyNumberFormat="1" applyFont="1" applyFill="1" applyBorder="1" applyAlignment="1" applyProtection="1">
      <alignment horizontal="left" vertical="top" wrapText="1"/>
    </xf>
    <xf numFmtId="0" fontId="76" fillId="0" borderId="165" xfId="0" applyNumberFormat="1" applyFont="1" applyFill="1" applyBorder="1" applyAlignment="1" applyProtection="1">
      <alignment horizontal="left" vertical="top" wrapText="1"/>
    </xf>
    <xf numFmtId="0" fontId="74" fillId="0" borderId="0" xfId="0" applyFont="1" applyFill="1" applyBorder="1" applyAlignment="1" applyProtection="1">
      <alignment horizontal="center"/>
    </xf>
    <xf numFmtId="0" fontId="74" fillId="0" borderId="166" xfId="0" applyFont="1" applyFill="1" applyBorder="1" applyAlignment="1" applyProtection="1">
      <alignment horizontal="center"/>
    </xf>
    <xf numFmtId="0" fontId="2" fillId="0" borderId="144" xfId="61" applyNumberFormat="1" applyFont="1" applyFill="1" applyBorder="1" applyAlignment="1" applyProtection="1">
      <alignment horizontal="left" vertical="center" wrapText="1"/>
    </xf>
    <xf numFmtId="0" fontId="2" fillId="25" borderId="167" xfId="0" applyFont="1" applyFill="1" applyBorder="1" applyAlignment="1" applyProtection="1">
      <alignment horizontal="center" vertical="top" wrapText="1"/>
      <protection locked="0"/>
    </xf>
    <xf numFmtId="0" fontId="2" fillId="25" borderId="168" xfId="0" applyFont="1" applyFill="1" applyBorder="1" applyAlignment="1" applyProtection="1">
      <alignment horizontal="center" vertical="top" wrapText="1"/>
      <protection locked="0"/>
    </xf>
    <xf numFmtId="0" fontId="2" fillId="25" borderId="169" xfId="0" applyFont="1" applyFill="1" applyBorder="1" applyAlignment="1" applyProtection="1">
      <alignment horizontal="center" vertical="top" wrapText="1"/>
      <protection locked="0"/>
    </xf>
    <xf numFmtId="0" fontId="76" fillId="0" borderId="147" xfId="0" applyNumberFormat="1" applyFont="1" applyFill="1" applyBorder="1" applyAlignment="1" applyProtection="1">
      <alignment horizontal="left" vertical="center" wrapText="1"/>
    </xf>
    <xf numFmtId="0" fontId="76" fillId="0" borderId="148" xfId="0" applyNumberFormat="1" applyFont="1" applyFill="1" applyBorder="1" applyAlignment="1" applyProtection="1">
      <alignment horizontal="left" vertical="center" wrapText="1"/>
    </xf>
    <xf numFmtId="0" fontId="76" fillId="0" borderId="149" xfId="0" applyNumberFormat="1" applyFont="1" applyFill="1" applyBorder="1" applyAlignment="1" applyProtection="1">
      <alignment horizontal="left" vertical="center" wrapText="1"/>
    </xf>
    <xf numFmtId="0" fontId="58" fillId="25" borderId="150" xfId="0" applyFont="1" applyFill="1" applyBorder="1" applyAlignment="1" applyProtection="1">
      <alignment horizontal="center" vertical="center"/>
    </xf>
    <xf numFmtId="0" fontId="58" fillId="25" borderId="151" xfId="0" applyFont="1" applyFill="1" applyBorder="1" applyAlignment="1" applyProtection="1">
      <alignment horizontal="center" vertical="center"/>
    </xf>
    <xf numFmtId="0" fontId="58" fillId="25" borderId="152" xfId="0" applyFont="1" applyFill="1" applyBorder="1" applyAlignment="1" applyProtection="1">
      <alignment horizontal="center" vertical="center"/>
    </xf>
    <xf numFmtId="0" fontId="2" fillId="22" borderId="153" xfId="0" applyFont="1" applyFill="1" applyBorder="1" applyAlignment="1" applyProtection="1">
      <alignment horizontal="center" vertical="top" wrapText="1"/>
      <protection locked="0"/>
    </xf>
    <xf numFmtId="0" fontId="2" fillId="22" borderId="154" xfId="0" applyFont="1" applyFill="1" applyBorder="1" applyAlignment="1" applyProtection="1">
      <alignment horizontal="center" vertical="top" wrapText="1"/>
      <protection locked="0"/>
    </xf>
    <xf numFmtId="0" fontId="2" fillId="22" borderId="155" xfId="0" applyFont="1" applyFill="1" applyBorder="1" applyAlignment="1" applyProtection="1">
      <alignment horizontal="center" vertical="top" wrapText="1"/>
      <protection locked="0"/>
    </xf>
    <xf numFmtId="0" fontId="75" fillId="19" borderId="12" xfId="0" applyFont="1" applyFill="1" applyBorder="1" applyAlignment="1" applyProtection="1">
      <alignment horizontal="center" vertical="center"/>
    </xf>
    <xf numFmtId="0" fontId="2" fillId="22" borderId="156" xfId="0" applyFont="1" applyFill="1" applyBorder="1" applyAlignment="1" applyProtection="1">
      <alignment horizontal="center" vertical="top" wrapText="1"/>
      <protection locked="0"/>
    </xf>
    <xf numFmtId="0" fontId="2" fillId="22" borderId="157" xfId="0" applyFont="1" applyFill="1" applyBorder="1" applyAlignment="1" applyProtection="1">
      <alignment horizontal="center" vertical="top" wrapText="1"/>
      <protection locked="0"/>
    </xf>
    <xf numFmtId="0" fontId="2" fillId="22" borderId="158" xfId="0" applyFont="1" applyFill="1" applyBorder="1" applyAlignment="1" applyProtection="1">
      <alignment horizontal="center" vertical="top" wrapText="1"/>
      <protection locked="0"/>
    </xf>
    <xf numFmtId="0" fontId="76" fillId="0" borderId="160" xfId="0" applyNumberFormat="1" applyFont="1" applyFill="1" applyBorder="1" applyAlignment="1" applyProtection="1">
      <alignment horizontal="left" vertical="top" wrapText="1"/>
    </xf>
    <xf numFmtId="0" fontId="76" fillId="0" borderId="161" xfId="0" applyNumberFormat="1" applyFont="1" applyFill="1" applyBorder="1" applyAlignment="1" applyProtection="1">
      <alignment horizontal="left" vertical="top" wrapText="1"/>
    </xf>
    <xf numFmtId="0" fontId="76" fillId="0" borderId="162" xfId="0" applyNumberFormat="1" applyFont="1" applyFill="1" applyBorder="1" applyAlignment="1" applyProtection="1">
      <alignment horizontal="left" vertical="top" wrapText="1"/>
    </xf>
    <xf numFmtId="0" fontId="76" fillId="0" borderId="163" xfId="0" applyNumberFormat="1" applyFont="1" applyFill="1" applyBorder="1" applyAlignment="1" applyProtection="1">
      <alignment horizontal="left" vertical="top" wrapText="1"/>
    </xf>
    <xf numFmtId="0" fontId="76" fillId="0" borderId="164" xfId="0" applyNumberFormat="1" applyFont="1" applyFill="1" applyBorder="1" applyAlignment="1" applyProtection="1">
      <alignment horizontal="left" vertical="top" wrapText="1"/>
    </xf>
    <xf numFmtId="0" fontId="76" fillId="0" borderId="174" xfId="0" applyNumberFormat="1" applyFont="1" applyFill="1" applyBorder="1" applyAlignment="1" applyProtection="1">
      <alignment horizontal="left" vertical="top" wrapText="1"/>
    </xf>
    <xf numFmtId="0" fontId="76" fillId="0" borderId="175" xfId="0" applyNumberFormat="1" applyFont="1" applyFill="1" applyBorder="1" applyAlignment="1" applyProtection="1">
      <alignment horizontal="left" vertical="top" wrapText="1"/>
    </xf>
    <xf numFmtId="49" fontId="2" fillId="23" borderId="170" xfId="0" applyNumberFormat="1" applyFont="1" applyFill="1" applyBorder="1" applyAlignment="1" applyProtection="1">
      <alignment horizontal="center" vertical="center"/>
      <protection locked="0"/>
    </xf>
    <xf numFmtId="49" fontId="2" fillId="23" borderId="145" xfId="0" applyNumberFormat="1" applyFont="1" applyFill="1" applyBorder="1" applyAlignment="1" applyProtection="1">
      <alignment horizontal="center" vertical="center"/>
      <protection locked="0"/>
    </xf>
    <xf numFmtId="49" fontId="2" fillId="23" borderId="171" xfId="0" applyNumberFormat="1" applyFont="1" applyFill="1" applyBorder="1" applyAlignment="1" applyProtection="1">
      <alignment horizontal="center" vertical="center"/>
      <protection locked="0"/>
    </xf>
    <xf numFmtId="49" fontId="2" fillId="23" borderId="180" xfId="0" applyNumberFormat="1" applyFont="1" applyFill="1" applyBorder="1" applyAlignment="1" applyProtection="1">
      <alignment horizontal="center" vertical="center"/>
      <protection locked="0"/>
    </xf>
    <xf numFmtId="49" fontId="2" fillId="23" borderId="181" xfId="0" applyNumberFormat="1" applyFont="1" applyFill="1" applyBorder="1" applyAlignment="1" applyProtection="1">
      <alignment horizontal="center" vertical="center"/>
      <protection locked="0"/>
    </xf>
    <xf numFmtId="49" fontId="2" fillId="23" borderId="182" xfId="0" applyNumberFormat="1" applyFont="1" applyFill="1" applyBorder="1" applyAlignment="1" applyProtection="1">
      <alignment horizontal="center" vertical="center"/>
      <protection locked="0"/>
    </xf>
    <xf numFmtId="49" fontId="2" fillId="23" borderId="172" xfId="0" applyNumberFormat="1" applyFont="1" applyFill="1" applyBorder="1" applyAlignment="1" applyProtection="1">
      <alignment horizontal="center" vertical="center"/>
      <protection locked="0"/>
    </xf>
    <xf numFmtId="49" fontId="2" fillId="23" borderId="14" xfId="0" applyNumberFormat="1" applyFont="1" applyFill="1" applyBorder="1" applyAlignment="1" applyProtection="1">
      <alignment horizontal="center" vertical="center"/>
      <protection locked="0"/>
    </xf>
    <xf numFmtId="49" fontId="2" fillId="23" borderId="173" xfId="0" applyNumberFormat="1" applyFont="1" applyFill="1" applyBorder="1" applyAlignment="1" applyProtection="1">
      <alignment horizontal="center" vertical="center"/>
      <protection locked="0"/>
    </xf>
    <xf numFmtId="0" fontId="58" fillId="23" borderId="176" xfId="0" applyFont="1" applyFill="1" applyBorder="1" applyAlignment="1" applyProtection="1">
      <alignment horizontal="center" vertical="center"/>
    </xf>
    <xf numFmtId="0" fontId="58" fillId="23" borderId="177" xfId="0" applyFont="1" applyFill="1" applyBorder="1" applyAlignment="1" applyProtection="1">
      <alignment horizontal="center" vertical="center"/>
    </xf>
    <xf numFmtId="0" fontId="58" fillId="23" borderId="178" xfId="0" applyFont="1" applyFill="1" applyBorder="1" applyAlignment="1" applyProtection="1">
      <alignment horizontal="center" vertical="center"/>
    </xf>
    <xf numFmtId="0" fontId="105" fillId="0" borderId="0" xfId="0" applyFont="1" applyBorder="1" applyAlignment="1" applyProtection="1">
      <alignment horizontal="center"/>
    </xf>
    <xf numFmtId="0" fontId="74" fillId="0" borderId="179" xfId="0" applyFont="1" applyFill="1" applyBorder="1" applyAlignment="1" applyProtection="1">
      <alignment horizontal="center"/>
    </xf>
    <xf numFmtId="0" fontId="2" fillId="22" borderId="183" xfId="0" applyFont="1" applyFill="1" applyBorder="1" applyAlignment="1" applyProtection="1">
      <alignment horizontal="center" vertical="top" wrapText="1"/>
      <protection locked="0"/>
    </xf>
    <xf numFmtId="0" fontId="2" fillId="22" borderId="184" xfId="0" applyFont="1" applyFill="1" applyBorder="1" applyAlignment="1" applyProtection="1">
      <alignment horizontal="center" vertical="top" wrapText="1"/>
      <protection locked="0"/>
    </xf>
    <xf numFmtId="0" fontId="2" fillId="22" borderId="185" xfId="0" applyFont="1" applyFill="1" applyBorder="1" applyAlignment="1" applyProtection="1">
      <alignment horizontal="center" vertical="top" wrapText="1"/>
      <protection locked="0"/>
    </xf>
    <xf numFmtId="0" fontId="118" fillId="22" borderId="186" xfId="0" applyFont="1" applyFill="1" applyBorder="1" applyAlignment="1" applyProtection="1">
      <alignment horizontal="center" vertical="center"/>
    </xf>
    <xf numFmtId="0" fontId="118" fillId="22" borderId="187" xfId="0" applyFont="1" applyFill="1" applyBorder="1" applyAlignment="1" applyProtection="1">
      <alignment horizontal="center" vertical="center"/>
    </xf>
    <xf numFmtId="0" fontId="0" fillId="0" borderId="187" xfId="0" applyBorder="1" applyAlignment="1">
      <alignment horizontal="center" vertical="center"/>
    </xf>
    <xf numFmtId="0" fontId="118" fillId="22" borderId="188" xfId="0" applyFont="1" applyFill="1" applyBorder="1" applyAlignment="1" applyProtection="1">
      <alignment horizontal="center" vertical="center"/>
    </xf>
    <xf numFmtId="0" fontId="118" fillId="22" borderId="189" xfId="0" applyFont="1" applyFill="1" applyBorder="1" applyAlignment="1" applyProtection="1">
      <alignment horizontal="center" vertical="center"/>
    </xf>
    <xf numFmtId="0" fontId="118" fillId="22" borderId="190" xfId="0" applyFont="1" applyFill="1" applyBorder="1" applyAlignment="1" applyProtection="1">
      <alignment horizontal="center" vertical="center"/>
    </xf>
    <xf numFmtId="0" fontId="21" fillId="0" borderId="191" xfId="0" applyFont="1" applyBorder="1" applyAlignment="1" applyProtection="1">
      <alignment horizontal="left"/>
      <protection locked="0"/>
    </xf>
    <xf numFmtId="0" fontId="21" fillId="0" borderId="192" xfId="0" applyFont="1" applyBorder="1" applyAlignment="1" applyProtection="1">
      <alignment horizontal="left"/>
      <protection locked="0"/>
    </xf>
    <xf numFmtId="0" fontId="21" fillId="0" borderId="191" xfId="0" applyFont="1" applyFill="1" applyBorder="1" applyAlignment="1" applyProtection="1">
      <alignment horizontal="left"/>
      <protection locked="0"/>
    </xf>
    <xf numFmtId="0" fontId="21" fillId="0" borderId="192" xfId="0" applyFont="1" applyFill="1" applyBorder="1" applyAlignment="1" applyProtection="1">
      <alignment horizontal="left"/>
      <protection locked="0"/>
    </xf>
    <xf numFmtId="0" fontId="21" fillId="0" borderId="33" xfId="0" applyFont="1" applyBorder="1" applyAlignment="1" applyProtection="1">
      <alignment horizontal="left"/>
      <protection locked="0"/>
    </xf>
    <xf numFmtId="0" fontId="21" fillId="0" borderId="193" xfId="0" applyFont="1" applyBorder="1" applyAlignment="1" applyProtection="1">
      <alignment horizontal="left"/>
      <protection locked="0"/>
    </xf>
    <xf numFmtId="0" fontId="73" fillId="21" borderId="13" xfId="52" applyNumberFormat="1" applyFont="1" applyFill="1" applyBorder="1" applyAlignment="1">
      <alignment horizontal="center" vertical="center" wrapText="1"/>
    </xf>
    <xf numFmtId="0" fontId="73" fillId="21" borderId="202" xfId="52" applyNumberFormat="1" applyFont="1" applyFill="1" applyBorder="1" applyAlignment="1">
      <alignment horizontal="center" vertical="center" wrapText="1"/>
    </xf>
    <xf numFmtId="164" fontId="15" fillId="30" borderId="0" xfId="58" applyFont="1" applyFill="1" applyBorder="1" applyAlignment="1" applyProtection="1">
      <alignment horizontal="center"/>
      <protection locked="0"/>
    </xf>
    <xf numFmtId="0" fontId="21" fillId="0" borderId="33" xfId="0" applyFont="1" applyFill="1" applyBorder="1" applyAlignment="1" applyProtection="1">
      <alignment horizontal="left"/>
      <protection locked="0"/>
    </xf>
    <xf numFmtId="0" fontId="21" fillId="0" borderId="193" xfId="0" applyFont="1" applyFill="1" applyBorder="1" applyAlignment="1" applyProtection="1">
      <alignment horizontal="left"/>
      <protection locked="0"/>
    </xf>
    <xf numFmtId="0" fontId="73" fillId="21" borderId="203" xfId="52" applyNumberFormat="1" applyFont="1" applyFill="1" applyBorder="1" applyAlignment="1">
      <alignment horizontal="center" vertical="center" wrapText="1"/>
    </xf>
    <xf numFmtId="0" fontId="73" fillId="21" borderId="204" xfId="52" applyNumberFormat="1" applyFont="1" applyFill="1" applyBorder="1" applyAlignment="1">
      <alignment horizontal="center" vertical="center" wrapText="1"/>
    </xf>
    <xf numFmtId="0" fontId="73" fillId="21" borderId="205" xfId="52" applyNumberFormat="1" applyFont="1" applyFill="1" applyBorder="1" applyAlignment="1">
      <alignment horizontal="center" vertical="center" wrapText="1"/>
    </xf>
    <xf numFmtId="0" fontId="73" fillId="21" borderId="206" xfId="52" applyNumberFormat="1" applyFont="1" applyFill="1" applyBorder="1" applyAlignment="1">
      <alignment horizontal="center" vertical="center" wrapText="1"/>
    </xf>
    <xf numFmtId="0" fontId="0" fillId="25" borderId="112" xfId="0" applyFill="1" applyBorder="1" applyAlignment="1" applyProtection="1">
      <alignment horizontal="center"/>
      <protection locked="0"/>
    </xf>
    <xf numFmtId="0" fontId="0" fillId="25" borderId="113" xfId="0" applyFill="1" applyBorder="1" applyAlignment="1" applyProtection="1">
      <alignment horizontal="center"/>
      <protection locked="0"/>
    </xf>
    <xf numFmtId="0" fontId="0" fillId="25" borderId="110" xfId="0" applyFill="1" applyBorder="1" applyAlignment="1" applyProtection="1">
      <alignment horizontal="center"/>
      <protection locked="0"/>
    </xf>
    <xf numFmtId="0" fontId="0" fillId="25" borderId="111" xfId="0" applyFill="1" applyBorder="1" applyAlignment="1" applyProtection="1">
      <alignment horizontal="center"/>
      <protection locked="0"/>
    </xf>
    <xf numFmtId="0" fontId="0" fillId="25" borderId="108" xfId="0" applyFill="1" applyBorder="1" applyAlignment="1" applyProtection="1">
      <alignment horizontal="center"/>
      <protection locked="0"/>
    </xf>
    <xf numFmtId="0" fontId="0" fillId="25" borderId="109" xfId="0" applyFill="1" applyBorder="1" applyAlignment="1" applyProtection="1">
      <alignment horizontal="center"/>
      <protection locked="0"/>
    </xf>
    <xf numFmtId="0" fontId="21" fillId="0" borderId="194" xfId="0" applyFont="1" applyBorder="1" applyAlignment="1" applyProtection="1">
      <alignment horizontal="left"/>
      <protection locked="0"/>
    </xf>
    <xf numFmtId="0" fontId="21" fillId="0" borderId="195" xfId="0" applyFont="1" applyBorder="1" applyAlignment="1" applyProtection="1">
      <alignment horizontal="left"/>
      <protection locked="0"/>
    </xf>
    <xf numFmtId="0" fontId="21" fillId="0" borderId="196" xfId="0" applyFont="1" applyFill="1" applyBorder="1" applyAlignment="1" applyProtection="1">
      <alignment horizontal="left"/>
      <protection locked="0"/>
    </xf>
    <xf numFmtId="0" fontId="21" fillId="0" borderId="145" xfId="0" applyFont="1" applyFill="1" applyBorder="1" applyAlignment="1" applyProtection="1">
      <alignment horizontal="left"/>
      <protection locked="0"/>
    </xf>
    <xf numFmtId="0" fontId="21" fillId="0" borderId="197" xfId="0" applyFont="1" applyFill="1" applyBorder="1" applyAlignment="1" applyProtection="1">
      <alignment horizontal="left"/>
      <protection locked="0"/>
    </xf>
    <xf numFmtId="0" fontId="93" fillId="21" borderId="199" xfId="0" applyFont="1" applyFill="1" applyBorder="1" applyAlignment="1">
      <alignment horizontal="center" vertical="center" textRotation="90"/>
    </xf>
    <xf numFmtId="0" fontId="0" fillId="21" borderId="83" xfId="0" applyFill="1" applyBorder="1" applyAlignment="1">
      <alignment horizontal="center" vertical="center" textRotation="90"/>
    </xf>
    <xf numFmtId="0" fontId="0" fillId="21" borderId="200" xfId="0" applyFill="1" applyBorder="1" applyAlignment="1">
      <alignment horizontal="center" vertical="center" textRotation="90"/>
    </xf>
    <xf numFmtId="0" fontId="21" fillId="0" borderId="145" xfId="0" applyFont="1" applyFill="1" applyBorder="1" applyAlignment="1" applyProtection="1">
      <alignment horizontal="left" vertical="center" wrapText="1"/>
      <protection locked="0"/>
    </xf>
    <xf numFmtId="0" fontId="21" fillId="0" borderId="197" xfId="0" applyFont="1" applyFill="1" applyBorder="1" applyAlignment="1" applyProtection="1">
      <alignment horizontal="left" vertical="center" wrapText="1"/>
      <protection locked="0"/>
    </xf>
    <xf numFmtId="0" fontId="21" fillId="0" borderId="201" xfId="0" applyFont="1" applyFill="1" applyBorder="1" applyAlignment="1" applyProtection="1">
      <alignment horizontal="left"/>
      <protection locked="0"/>
    </xf>
    <xf numFmtId="0" fontId="21" fillId="0" borderId="195" xfId="0" applyFont="1" applyFill="1" applyBorder="1" applyAlignment="1" applyProtection="1">
      <alignment horizontal="left"/>
      <protection locked="0"/>
    </xf>
    <xf numFmtId="0" fontId="21" fillId="0" borderId="194" xfId="0" applyFont="1" applyFill="1" applyBorder="1" applyAlignment="1" applyProtection="1">
      <alignment horizontal="left"/>
      <protection locked="0"/>
    </xf>
    <xf numFmtId="0" fontId="33" fillId="0" borderId="0" xfId="0" applyFont="1" applyAlignment="1">
      <alignment horizontal="center"/>
    </xf>
    <xf numFmtId="0" fontId="21" fillId="0" borderId="201" xfId="0" applyFont="1" applyBorder="1" applyAlignment="1" applyProtection="1">
      <alignment horizontal="left"/>
      <protection locked="0"/>
    </xf>
    <xf numFmtId="0" fontId="21" fillId="0" borderId="198" xfId="0" applyFont="1" applyBorder="1" applyAlignment="1" applyProtection="1">
      <alignment horizontal="left"/>
      <protection locked="0"/>
    </xf>
    <xf numFmtId="0" fontId="21" fillId="0" borderId="213" xfId="0" applyFont="1" applyFill="1" applyBorder="1" applyAlignment="1" applyProtection="1">
      <alignment horizontal="left" vertical="top" wrapText="1"/>
      <protection locked="0"/>
    </xf>
    <xf numFmtId="0" fontId="21" fillId="0" borderId="214" xfId="0" applyFont="1" applyFill="1" applyBorder="1" applyAlignment="1" applyProtection="1">
      <alignment horizontal="left" vertical="top" wrapText="1"/>
      <protection locked="0"/>
    </xf>
    <xf numFmtId="0" fontId="21" fillId="0" borderId="215" xfId="0" applyFont="1" applyFill="1" applyBorder="1" applyAlignment="1" applyProtection="1">
      <alignment horizontal="left" vertical="top" wrapText="1"/>
      <protection locked="0"/>
    </xf>
    <xf numFmtId="0" fontId="21" fillId="0" borderId="210" xfId="0" applyFont="1" applyFill="1" applyBorder="1" applyAlignment="1" applyProtection="1">
      <alignment horizontal="left" vertical="top" wrapText="1"/>
      <protection locked="0"/>
    </xf>
    <xf numFmtId="0" fontId="21" fillId="0" borderId="181" xfId="0" applyFont="1" applyFill="1" applyBorder="1" applyAlignment="1" applyProtection="1">
      <alignment horizontal="left" vertical="top" wrapText="1"/>
      <protection locked="0"/>
    </xf>
    <xf numFmtId="0" fontId="21" fillId="0" borderId="216" xfId="0" applyFont="1" applyFill="1" applyBorder="1" applyAlignment="1" applyProtection="1">
      <alignment horizontal="left" vertical="top" wrapText="1"/>
      <protection locked="0"/>
    </xf>
    <xf numFmtId="0" fontId="21" fillId="0" borderId="207" xfId="0" applyFont="1" applyFill="1" applyBorder="1" applyAlignment="1" applyProtection="1">
      <alignment horizontal="left" vertical="top" wrapText="1"/>
      <protection locked="0"/>
    </xf>
    <xf numFmtId="0" fontId="21" fillId="0" borderId="208" xfId="0" applyFont="1" applyFill="1" applyBorder="1" applyAlignment="1" applyProtection="1">
      <alignment horizontal="left" vertical="top" wrapText="1"/>
      <protection locked="0"/>
    </xf>
    <xf numFmtId="0" fontId="21" fillId="0" borderId="209" xfId="0" applyFont="1" applyFill="1" applyBorder="1" applyAlignment="1" applyProtection="1">
      <alignment horizontal="left" vertical="top" wrapText="1"/>
      <protection locked="0"/>
    </xf>
    <xf numFmtId="0" fontId="21" fillId="0" borderId="211" xfId="0" applyFont="1" applyFill="1" applyBorder="1" applyAlignment="1" applyProtection="1">
      <alignment horizontal="left" vertical="top" wrapText="1"/>
      <protection locked="0"/>
    </xf>
    <xf numFmtId="0" fontId="21" fillId="0" borderId="198" xfId="0" applyFont="1" applyFill="1" applyBorder="1" applyAlignment="1" applyProtection="1">
      <alignment horizontal="left"/>
      <protection locked="0"/>
    </xf>
    <xf numFmtId="0" fontId="21" fillId="0" borderId="212" xfId="0" applyFont="1" applyFill="1" applyBorder="1" applyAlignment="1" applyProtection="1">
      <alignment horizontal="left"/>
      <protection locked="0"/>
    </xf>
    <xf numFmtId="0" fontId="21" fillId="0" borderId="217" xfId="0" applyFont="1" applyFill="1" applyBorder="1" applyAlignment="1" applyProtection="1">
      <alignment horizontal="left"/>
      <protection locked="0"/>
    </xf>
    <xf numFmtId="0" fontId="21" fillId="0" borderId="218" xfId="0" applyFont="1" applyFill="1" applyBorder="1" applyAlignment="1" applyProtection="1">
      <alignment horizontal="left"/>
      <protection locked="0"/>
    </xf>
    <xf numFmtId="0" fontId="21" fillId="0" borderId="219" xfId="0" applyFont="1" applyFill="1" applyBorder="1" applyAlignment="1" applyProtection="1">
      <alignment horizontal="left"/>
      <protection locked="0"/>
    </xf>
    <xf numFmtId="0" fontId="21" fillId="0" borderId="212" xfId="0" applyFont="1" applyBorder="1" applyAlignment="1" applyProtection="1">
      <alignment horizontal="left"/>
      <protection locked="0"/>
    </xf>
    <xf numFmtId="0" fontId="21" fillId="0" borderId="218" xfId="0" applyFont="1" applyFill="1" applyBorder="1" applyAlignment="1" applyProtection="1">
      <alignment horizontal="left" vertical="center" wrapText="1"/>
      <protection locked="0"/>
    </xf>
    <xf numFmtId="0" fontId="21" fillId="0" borderId="219" xfId="0" applyFont="1" applyFill="1" applyBorder="1" applyAlignment="1" applyProtection="1">
      <alignment horizontal="left" vertical="center" wrapText="1"/>
      <protection locked="0"/>
    </xf>
    <xf numFmtId="164" fontId="17" fillId="31" borderId="0" xfId="38" applyFont="1" applyFill="1" applyAlignment="1">
      <alignment horizontal="center" vertical="center"/>
    </xf>
  </cellXfs>
  <cellStyles count="63">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Comma" xfId="62" builtinId="3"/>
    <cellStyle name="Euro" xfId="28"/>
    <cellStyle name="Explanatory Text" xfId="29"/>
    <cellStyle name="Good" xfId="30"/>
    <cellStyle name="Heading 1" xfId="31"/>
    <cellStyle name="Heading 2" xfId="32"/>
    <cellStyle name="Heading 3" xfId="33"/>
    <cellStyle name="Heading 4" xfId="34"/>
    <cellStyle name="Input" xfId="35"/>
    <cellStyle name="Linked Cell" xfId="36"/>
    <cellStyle name="Millares 2" xfId="37"/>
    <cellStyle name="Normal" xfId="0" builtinId="0"/>
    <cellStyle name="Normal 2" xfId="38"/>
    <cellStyle name="Normal 2 2" xfId="39"/>
    <cellStyle name="Normal 2 3" xfId="40"/>
    <cellStyle name="Normal 2 4" xfId="41"/>
    <cellStyle name="Normal 2 5" xfId="42"/>
    <cellStyle name="Normal 2 6" xfId="43"/>
    <cellStyle name="Normal 2 7" xfId="44"/>
    <cellStyle name="Normal 2 8" xfId="45"/>
    <cellStyle name="Normal 2_Dashboard ver 2.2 ES" xfId="46"/>
    <cellStyle name="Normal 2_Prototipo" xfId="47"/>
    <cellStyle name="Normal 3" xfId="48"/>
    <cellStyle name="Normal 4" xfId="49"/>
    <cellStyle name="Normal 5" xfId="50"/>
    <cellStyle name="Normal 6" xfId="51"/>
    <cellStyle name="Normal_TZ_R3HIV_Phase_2_21_August_08" xfId="52"/>
    <cellStyle name="Note" xfId="53"/>
    <cellStyle name="Output" xfId="54"/>
    <cellStyle name="Percent" xfId="61" builtinId="5"/>
    <cellStyle name="Title" xfId="55"/>
    <cellStyle name="Título 3 3" xfId="56"/>
    <cellStyle name="Título 3 3_Prototipo" xfId="57"/>
    <cellStyle name="Título 3 3_PrototipoRep1" xfId="58"/>
    <cellStyle name="Título 3 7" xfId="59"/>
    <cellStyle name="Warning Text" xfId="60"/>
  </cellStyles>
  <dxfs count="60">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10"/>
        </patternFill>
      </fill>
    </dxf>
    <dxf>
      <fill>
        <patternFill>
          <bgColor indexed="13"/>
        </patternFill>
      </fill>
    </dxf>
    <dxf>
      <fill>
        <patternFill>
          <bgColor indexed="11"/>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patternType="solid">
          <bgColor indexed="9"/>
        </patternFill>
      </fill>
    </dxf>
    <dxf>
      <font>
        <condense val="0"/>
        <extend val="0"/>
        <color auto="1"/>
      </font>
      <fill>
        <patternFill>
          <bgColor indexed="50"/>
        </patternFill>
      </fill>
    </dxf>
    <dxf>
      <font>
        <condense val="0"/>
        <extend val="0"/>
        <color indexed="8"/>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8"/>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11"/>
        </patternFill>
      </fill>
    </dxf>
    <dxf>
      <font>
        <condense val="0"/>
        <extend val="0"/>
        <color indexed="9"/>
      </font>
      <fill>
        <patternFill>
          <bgColor indexed="8"/>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4"/>
        </patternFill>
      </fill>
    </dxf>
    <dxf>
      <font>
        <condense val="0"/>
        <extend val="0"/>
        <color indexed="9"/>
      </font>
      <fill>
        <patternFill>
          <bgColor indexed="63"/>
        </patternFill>
      </fill>
    </dxf>
    <dxf>
      <fill>
        <patternFill>
          <bgColor indexed="42"/>
        </patternFill>
      </fill>
    </dxf>
    <dxf>
      <fill>
        <patternFill>
          <bgColor indexed="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7171"/>
      <rgbColor rgb="0000FF00"/>
      <rgbColor rgb="000000FF"/>
      <rgbColor rgb="00FFFF00"/>
      <rgbColor rgb="00FF505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xmlns:ns1='http://tempuri.org/XMLSchema.xsd'">
  <Schema ID="Schema2" Namespace="http://tempuri.org/XMLSchema.xsd">
    <xsd:schema xmlns:xsd="http://www.w3.org/2001/XMLSchema" xmlns="http://tempuri.org/XMLSchema.xsd" targetNamespace="http://tempuri.org/XMLSchema.xsd" elementFormDefault="qualified">
      <xsd:annotation>XSD Schema generated with Excel XML Toolbox</xsd:annotation>
      <xsd:element name="Root" type="RootType"/>
      <xsd:complexType name="RootType">
        <xsd:all>
          <xsd:element name="Country" type="xsd:string" minOccurs="0" nillable="true" form="qualified"/>
          <xsd:element name="GrantNumber" type="xsd:string" minOccurs="0" nillable="true" form="qualified"/>
          <xsd:element name="PR" type="xsd:string" minOccurs="0" nillable="true" form="qualified"/>
          <xsd:element name="StartDate" type="xsd:dateTime" minOccurs="0" nillable="true" form="qualified"/>
          <xsd:element name="LatestRating" type="xsd:string" minOccurs="0" nillable="true" form="qualified"/>
          <xsd:element name="GranTitle" type="xsd:string" minOccurs="0" nillable="true" form="qualified"/>
          <xsd:element name="Componenent" type="xsd:string" minOccurs="0" nillable="true" form="qualified"/>
          <xsd:element name="TotalFunding" type="xsd:double" minOccurs="0" nillable="true" form="qualified"/>
          <xsd:element name="Round" type="xsd:string" minOccurs="0" nillable="true" form="qualified"/>
          <xsd:element name="Phase" type="xsd:string" minOccurs="0" nillable="true" form="qualified"/>
          <xsd:element name="LFA" type="xsd:string" minOccurs="0" nillable="true" form="qualified"/>
          <xsd:element name="FPM" type="xsd:string" minOccurs="0" nillable="true" form="qualified"/>
          <xsd:element name="Period" type="xsd:string" minOccurs="0" nillable="true" form="qualified"/>
          <xsd:element name="From" type="xsd:dateTime" minOccurs="0" nillable="true" form="qualified"/>
          <xsd:element name="To" type="xsd:dateTime" minOccurs="0" nillable="true" form="qualified"/>
          <xsd:element name="DataEntryDate" type="xsd:dateTime" minOccurs="0" nillable="true" form="qualified"/>
          <xsd:element name="PreparedBy" type="xsd:string" minOccurs="0" nillable="true" form="qualified"/>
          <xsd:element name="F1" type="F1Type" minOccurs="0"/>
          <xsd:element name="F2" type="F2Type" minOccurs="0"/>
          <xsd:element name="F3" type="F3Type" minOccurs="0"/>
          <xsd:element name="F4" type="F4Type" minOccurs="0"/>
          <xsd:element name="M1" type="M1Type" minOccurs="0"/>
          <xsd:element name="M2" type="M2Type" minOccurs="0"/>
          <xsd:element name="M3" type="M3Type" minOccurs="0"/>
          <xsd:element name="M4" type="M4Type" minOccurs="0"/>
          <xsd:element name="M5" type="M5Type" minOccurs="0"/>
          <xsd:element name="M6" type="M6Type" minOccurs="0"/>
          <xsd:element name="Prog" type="ProgType" minOccurs="0"/>
          <xsd:element name="P1" type="xsd:string" minOccurs="0" nillable="true" form="qualified"/>
          <xsd:element name="P1_Code" type="xsd:double" minOccurs="0" nillable="true" form="qualified"/>
          <xsd:element name="P1_Tied" type="xsd:string" minOccurs="0" nillable="true" form="qualified"/>
          <xsd:element name="P2" type="xsd:string" minOccurs="0" nillable="true" form="qualified"/>
          <xsd:element name="P2_Code" type="xsd:double" minOccurs="0" nillable="true" form="qualified"/>
          <xsd:element name="P2_Tied" type="xsd:string" minOccurs="0" nillable="true" form="qualified"/>
          <xsd:element name="P3" type="xsd:string" minOccurs="0" nillable="true" form="qualified"/>
          <xsd:element name="P3_Code" type="xsd:double" minOccurs="0" nillable="true" form="qualified"/>
          <xsd:element name="P3_Tied" type="xsd:string" minOccurs="0" nillable="true" form="qualified"/>
          <xsd:element name="P4" type="xsd:string" minOccurs="0" nillable="true" form="qualified"/>
          <xsd:element name="P4_Code" type="xsd:double" minOccurs="0" nillable="true" form="qualified"/>
          <xsd:element name="P4_Tied" type="xsd:string" minOccurs="0" nillable="true" form="qualified"/>
          <xsd:element name="P5" type="xsd:string" minOccurs="0" nillable="true" form="qualified"/>
          <xsd:element name="P5_Code" type="xsd:double" minOccurs="0" nillable="true" form="qualified"/>
          <xsd:element name="P5_Tied" type="xsd:string" minOccurs="0" nillable="true" form="qualified"/>
          <xsd:element name="P6" type="xsd:string" minOccurs="0" nillable="true" form="qualified"/>
          <xsd:element name="P6_Code" type="xsd:double" minOccurs="0" nillable="true" form="qualified"/>
          <xsd:element name="P6_Tied" type="xsd:string" minOccurs="0" nillable="true" form="qualified"/>
          <xsd:element name="P7" type="xsd:string" minOccurs="0" nillable="true" form="qualified"/>
          <xsd:element name="P7_Code" type="xsd:double" minOccurs="0" nillable="true" form="qualified"/>
          <xsd:element name="P7_Tied" type="xsd:string" minOccurs="0" nillable="true" form="qualified"/>
          <xsd:element name="P8" type="xsd:string" minOccurs="0" nillable="true" form="qualified"/>
          <xsd:element name="P8_Code" type="xsd:double" minOccurs="0" nillable="true" form="qualified"/>
          <xsd:element name="P8_Tied" type="xsd:string" minOccurs="0" nillable="true" form="qualified"/>
          <xsd:element name="P9" type="xsd:string" minOccurs="0" nillable="true" form="qualified"/>
          <xsd:element name="P9_Code" type="xsd:double" minOccurs="0" nillable="true" form="qualified"/>
          <xsd:element name="P9_Tied" type="xsd:double" minOccurs="0" nillable="true" form="qualified"/>
          <xsd:element name="P10" type="xsd:string" minOccurs="0" nillable="true" form="qualified"/>
          <xsd:element name="P10_Code" type="xsd:double" minOccurs="0" nillable="true" form="qualified"/>
          <xsd:element name="P10_Tied" type="xsd:string" minOccurs="0" nillable="true" form="qualified"/>
          <xsd:element name="Currency" type="xsd:string" minOccurs="0" nillable="true" form="qualified"/>
        </xsd:all>
      </xsd:complexType>
      <xsd:complexType name="F1Type">
        <xsd:sequence>
          <xsd:element name="Budget__in____P1" type="xsd:double" minOccurs="0" nillable="true" form="qualified"/>
          <xsd:element name="Budget__in____P2" type="xsd:double" minOccurs="0" nillable="true" form="qualified"/>
          <xsd:element name="Budget__in____P3" type="xsd:string" minOccurs="0" nillable="true" form="qualified"/>
          <xsd:element name="Budget__in____P4" type="xsd:string" minOccurs="0" nillable="true" form="qualified"/>
          <xsd:element name="Budget__in____P5" type="xsd:string" minOccurs="0" nillable="true" form="qualified"/>
          <xsd:element name="Budget__in____P6" type="xsd:string" minOccurs="0" nillable="true" form="qualified"/>
          <xsd:element name="Budget__in____P7" type="xsd:string" minOccurs="0" nillable="true" form="qualified"/>
          <xsd:element name="Budget__in____P8" type="xsd:string" minOccurs="0" nillable="true" form="qualified"/>
          <xsd:element name="Budget__in____P9" type="xsd:string" minOccurs="0" nillable="true" form="qualified"/>
          <xsd:element name="Budget__in____P10" type="xsd:string" minOccurs="0" nillable="true" form="qualified"/>
          <xsd:element name="Budget__in____P11" type="xsd:string" minOccurs="0" nillable="true" form="qualified"/>
          <xsd:element name="Budget__in____P12" type="xsd:string" minOccurs="0" nillable="true" form="qualified"/>
          <xsd:element name="Disbursements_by_GF__in____P1" type="xsd:double" minOccurs="0" nillable="true" form="qualified"/>
          <xsd:element name="Disbursements_by_GF__in____P2" type="xsd:double" minOccurs="0" nillable="true" form="qualified"/>
          <xsd:element name="Disbursements_by_GF__in____P3" type="xsd:string" minOccurs="0" nillable="true" form="qualified"/>
          <xsd:element name="Disbursements_by_GF__in____P4" type="xsd:string" minOccurs="0" nillable="true" form="qualified"/>
          <xsd:element name="Disbursements_by_GF__in____P5" type="xsd:string" minOccurs="0" nillable="true" form="qualified"/>
          <xsd:element name="Disbursements_by_GF__in____P6" type="xsd:string" minOccurs="0" nillable="true" form="qualified"/>
          <xsd:element name="Disbursements_by_GF__in____P7" type="xsd:string" minOccurs="0" nillable="true" form="qualified"/>
          <xsd:element name="Disbursements_by_GF__in____P8" type="xsd:string" minOccurs="0" nillable="true" form="qualified"/>
          <xsd:element name="Disbursements_by_GF__in____P9" type="xsd:string" minOccurs="0" nillable="true" form="qualified"/>
          <xsd:element name="Disbursements_by_GF__in____P10" type="xsd:string" minOccurs="0" nillable="true" form="qualified"/>
          <xsd:element name="Disbursements_by_GF__in____P11" type="xsd:string" minOccurs="0" nillable="true" form="qualified"/>
          <xsd:element name="Disbursements_by_GF__in____P12" type="xsd:string" minOccurs="0" nillable="true" form="qualified"/>
        </xsd:sequence>
      </xsd:complexType>
      <xsd:complexType name="F2Type">
        <xsd:sequence>
          <xsd:element name="TB__detect_and_treat_Cumulative_Budget__in___" type="xsd:double" minOccurs="0" nillable="true" form="qualified"/>
          <xsd:element name="TB__detect_and_treat_Cumulative_Expenditures__in___" type="xsd:double" minOccurs="0" nillable="true" form="qualified"/>
          <xsd:element name="TB__ID_cases_Cumulative_Budget__in___" type="xsd:double" minOccurs="0" nillable="true" form="qualified"/>
          <xsd:element name="TB__ID_cases_Cumulative_Expenditures__in___" type="xsd:double" minOccurs="0" nillable="true" form="qualified"/>
          <xsd:element name="TB_HIV__Cumulative_Budget__in___" type="xsd:double" minOccurs="0" nillable="true" form="qualified"/>
          <xsd:element name="TB_HIV__Cumulative_Expenditures__in___" type="xsd:double" minOccurs="0" nillable="true" form="qualified"/>
          <xsd:element name="Advocacy__Commun__SocMob_Cumulative_Budget__in___" type="xsd:double" minOccurs="0" nillable="true" form="qualified"/>
          <xsd:element name="Advocacy__Commun__SocMob_Cumulative_Expenditures__in___" type="xsd:double" minOccurs="0" nillable="true" form="qualified"/>
          <xsd:element name="Environ__Community_TB_care__Cumulative_Budget__in___" type="xsd:double" minOccurs="0" nillable="true" form="qualified"/>
          <xsd:element name="Environ__Community_TB_care__Cumulative_Expenditures__in___" type="xsd:double" minOccurs="0" nillable="true" form="qualified"/>
          <xsd:element name="_Cumulative_Budget__in____1" type="xsd:string" minOccurs="0" nillable="true" form="qualified"/>
          <xsd:element name="_Cumulative_Expenditures__in____1" type="xsd:string" minOccurs="0" nillable="true" form="qualified"/>
          <xsd:element name="_Cumulative_Budget__in____2" type="xsd:string" minOccurs="0" nillable="true" form="qualified"/>
          <xsd:element name="_Cumulative_Expenditures__in____2" type="xsd:string" minOccurs="0" nillable="true" form="qualified"/>
          <xsd:element name="_Cumulative_Budget__in___" type="xsd:string" minOccurs="0" nillable="true" form="qualified"/>
          <xsd:element name="_Cumulative_Expenditures__in___" type="xsd:string" minOccurs="0" nillable="true" form="qualified"/>
        </xsd:sequence>
      </xsd:complexType>
      <xsd:complexType name="F3Type">
        <xsd:sequence>
          <xsd:element name="Disbursed_by_Global_Fund_Prior_to_reporting_period__in___" type="xsd:double" minOccurs="0" nillable="true" form="qualified"/>
          <xsd:element name="Disbursed_by_Global_Fund_Reporting_period__in___" type="xsd:double" minOccurs="0" nillable="true" form="qualified"/>
          <xsd:element name="PR_expenditure_and_disbursement_Prior_to_reporting_period__in___" type="xsd:double" minOccurs="0" nillable="true" form="qualified"/>
          <xsd:element name="PR_expenditure_and_disbursement_Reporting_period__in___" type="xsd:double" minOccurs="0" nillable="true" form="qualified"/>
          <xsd:element name="Disbursed_to_SRs_Prior_to_reporting_period__in___" type="xsd:double" minOccurs="0" nillable="true" form="qualified"/>
          <xsd:element name="Disbursed_to_SRs_Reporting_period__in___" type="xsd:double" minOccurs="0" nillable="true" form="qualified"/>
          <xsd:element name="SR_expenditures_Prior_to_reporting_period__in___" type="xsd:double" minOccurs="0" nillable="true" form="qualified"/>
          <xsd:element name="SR_expenditures_Reporting_period__in___" type="xsd:double" minOccurs="0" nillable="true" form="qualified"/>
        </xsd:sequence>
      </xsd:complexType>
      <xsd:complexType name="F4Type">
        <xsd:sequence>
          <xsd:element name="Days_taken_to_submit_acceptable_PU_DR_to_LFA_Expected__days_" type="xsd:double" minOccurs="0" nillable="true" form="qualified"/>
          <xsd:element name="Days_taken_to_submit_acceptable_PU_DR_to_LFA_Actual__days_" type="xsd:double" minOccurs="0" nillable="true" form="qualified"/>
          <xsd:element name="Days_taken_for_disbursement_to_reach_PR_Expected__days_" type="xsd:double" minOccurs="0" nillable="true" form="qualified"/>
          <xsd:element name="Days_taken_for_disbursement_to_reach_PR_Actual__days_" type="xsd:double" minOccurs="0" nillable="true" form="qualified"/>
          <xsd:element name="Days_taken_for_disbursement_to_reach_SRs__Expected__days_" type="xsd:double" minOccurs="0" nillable="true" form="qualified"/>
          <xsd:element name="Days_taken_for_disbursement_to_reach_SRs__Actual__days_" type="xsd:double" minOccurs="0" nillable="true" form="qualified"/>
        </xsd:sequence>
      </xsd:complexType>
      <xsd:complexType name="M1Type">
        <xsd:sequence>
          <xsd:element name="Conditions_precedents__CPs__" type="xsd:string" minOccurs="0" nillable="true" form="qualified"/>
          <xsd:element name="Conditions_precedents__CPs__Fulfilled" type="xsd:double" minOccurs="0" nillable="true" form="qualified"/>
          <xsd:element name="Conditions_precedents__CPs__Not_fulfilled__but_within_deadline" type="xsd:double" minOccurs="0" nillable="true" form="qualified"/>
          <xsd:element name="Conditions_precedents__CPs__Not_fulfilled__and_past_the_deadline" type="xsd:double" minOccurs="0" nillable="true" form="qualified"/>
          <xsd:element name="Time_Bound_Actions__TBAs__" type="xsd:string" minOccurs="0" nillable="true" form="qualified"/>
          <xsd:element name="Time_Bound_Actions__TBAs__Fulfilled" type="xsd:double" minOccurs="0" nillable="true" form="qualified"/>
          <xsd:element name="Time_Bound_Actions__TBAs__Not_fulfilled__but_within_deadline" type="xsd:string" minOccurs="0" nillable="true" form="qualified"/>
          <xsd:element name="Time_Bound_Actions__TBAs__Not_fulfilled__and_past_the_deadline" type="xsd:double" minOccurs="0" nillable="true" form="qualified"/>
        </xsd:sequence>
      </xsd:complexType>
      <xsd:complexType name="M2Type">
        <xsd:sequence>
          <xsd:element name="PMU_Planned" type="xsd:double" minOccurs="0" nillable="true" form="qualified"/>
          <xsd:element name="PMU_Filled" type="xsd:double" minOccurs="0" nillable="true" form="qualified"/>
        </xsd:sequence>
      </xsd:complexType>
      <xsd:complexType name="M3Type">
        <xsd:sequence>
          <xsd:element name="SRs_Identified" type="xsd:double" minOccurs="0" nillable="true" form="qualified"/>
          <xsd:element name="SRs_Assessed" type="xsd:double" minOccurs="0" nillable="true" form="qualified"/>
          <xsd:element name="SRs_Approved" type="xsd:double" minOccurs="0" nillable="true" form="qualified"/>
          <xsd:element name="SRs_Signed" type="xsd:double" minOccurs="0" nillable="true" form="qualified"/>
          <xsd:element name="SRs_Receiving_Funding" type="xsd:double" minOccurs="0" nillable="true" form="qualified"/>
        </xsd:sequence>
      </xsd:complexType>
      <xsd:complexType name="M4Type">
        <xsd:sequence>
          <xsd:element name="SSR_to_SR__IR__Date" type="xsd:string" minOccurs="0" nillable="true" form="qualified"/>
          <xsd:element name="SSR_to_SR__IR_____Expected" type="xsd:string" minOccurs="0" nillable="true" form="qualified"/>
          <xsd:element name="SSR_to_SR__IR____Received" type="xsd:string" minOccurs="0" nillable="true" form="qualified"/>
          <xsd:element name="SRs__IRs__to_PR_Date" type="xsd:dateTime" minOccurs="0" nillable="true" form="qualified"/>
          <xsd:element name="SRs__IRs__to_PR____Expected" type="xsd:double" minOccurs="0" nillable="true" form="qualified"/>
          <xsd:element name="SRs__IRs__to_PR___Received" type="xsd:double" minOccurs="0" nillable="true" form="qualified"/>
        </xsd:sequence>
      </xsd:complexType>
      <xsd:complexType name="M5Type">
        <xsd:sequence>
          <xsd:element name="Budget_Approved__P1" type="xsd:double" minOccurs="0" nillable="true" form="qualified"/>
          <xsd:element name="Budget_Approved__P2" type="xsd:double" minOccurs="0" nillable="true" form="qualified"/>
          <xsd:element name="Budget_Approved__P3" type="xsd:double" minOccurs="0" nillable="true" form="qualified"/>
          <xsd:element name="Budget_Approved__P4" type="xsd:double" minOccurs="0" nillable="true" form="qualified"/>
          <xsd:element name="Budget_Approved__P5" type="xsd:double" minOccurs="0" nillable="true" form="qualified"/>
          <xsd:element name="Budget_Approved__P6" type="xsd:double" minOccurs="0" nillable="true" form="qualified"/>
          <xsd:element name="Budget_Approved__P7" type="xsd:double" minOccurs="0" nillable="true" form="qualified"/>
          <xsd:element name="Budget_Approved__P8" type="xsd:double" minOccurs="0" nillable="true" form="qualified"/>
          <xsd:element name="Budget_Approved__P9" type="xsd:double" minOccurs="0" nillable="true" form="qualified"/>
          <xsd:element name="Budget_Approved__P10" type="xsd:double" minOccurs="0" nillable="true" form="qualified"/>
          <xsd:element name="Budget_Approved__P11" type="xsd:double" minOccurs="0" nillable="true" form="qualified"/>
          <xsd:element name="Budget_Approved__P12" type="xsd:double" minOccurs="0" nillable="true" form="qualified"/>
          <xsd:element name="Obligations_P1" type="xsd:double" minOccurs="0" nillable="true" form="qualified"/>
          <xsd:element name="Obligations_P2" type="xsd:double" minOccurs="0" nillable="true" form="qualified"/>
          <xsd:element name="Obligations_P3" type="xsd:double" minOccurs="0" nillable="true" form="qualified"/>
          <xsd:element name="Obligations_P4" type="xsd:double" minOccurs="0" nillable="true" form="qualified"/>
          <xsd:element name="Obligations_P5" type="xsd:double" minOccurs="0" nillable="true" form="qualified"/>
          <xsd:element name="Obligations_P6" type="xsd:double" minOccurs="0" nillable="true" form="qualified"/>
          <xsd:element name="Obligations_P7" type="xsd:double" minOccurs="0" nillable="true" form="qualified"/>
          <xsd:element name="Obligations_P8" type="xsd:double" minOccurs="0" nillable="true" form="qualified"/>
          <xsd:element name="Obligations_P9" type="xsd:double" minOccurs="0" nillable="true" form="qualified"/>
          <xsd:element name="Obligations_P10" type="xsd:double" minOccurs="0" nillable="true" form="qualified"/>
          <xsd:element name="Obligations_P11" type="xsd:double" minOccurs="0" nillable="true" form="qualified"/>
          <xsd:element name="Obligations_P12" type="xsd:double" minOccurs="0" nillable="true" form="qualified"/>
          <xsd:element name="Expenditures_P1" type="xsd:double" minOccurs="0" nillable="true" form="qualified"/>
          <xsd:element name="Expenditures_P2" type="xsd:double" minOccurs="0" nillable="true" form="qualified"/>
          <xsd:element name="Expenditures_P3" type="xsd:double" minOccurs="0" nillable="true" form="qualified"/>
          <xsd:element name="Expenditures_P4" type="xsd:double" minOccurs="0" nillable="true" form="qualified"/>
          <xsd:element name="Expenditures_P5" type="xsd:double" minOccurs="0" nillable="true" form="qualified"/>
          <xsd:element name="Expenditures_P6" type="xsd:double" minOccurs="0" nillable="true" form="qualified"/>
          <xsd:element name="Expenditures_P7" type="xsd:double" minOccurs="0" nillable="true" form="qualified"/>
          <xsd:element name="Expenditures_P8" type="xsd:double" minOccurs="0" nillable="true" form="qualified"/>
          <xsd:element name="Expenditures_P9" type="xsd:double" minOccurs="0" nillable="true" form="qualified"/>
          <xsd:element name="Expenditures_P10" type="xsd:double" minOccurs="0" nillable="true" form="qualified"/>
          <xsd:element name="Expenditures_P11" type="xsd:double" minOccurs="0" nillable="true" form="qualified"/>
          <xsd:element name="Expenditures_P12" type="xsd:double" minOccurs="0" nillable="true" form="qualified"/>
        </xsd:sequence>
      </xsd:complexType>
      <xsd:complexType name="M6Type">
        <xsd:sequence>
          <xsd:element name="HIV___AIDS_Products" type="xsd:string" minOccurs="0" nillable="true" form="qualified"/>
          <xsd:element name="HIV___AIDS__1__Number_of_tablets_per_patient_per_day__Review_country_treatment_guidelines_" type="xsd:double" minOccurs="0" nillable="true" form="qualified"/>
          <xsd:element name="HIV___AIDS__3__Total_patients_in_treatment" type="xsd:double" minOccurs="0" nillable="true" form="qualified"/>
          <xsd:element name="HIV___AIDS__5__Current_stock_in_central_warehouse__that_does_not_expire_within_the_next_3_months_" type="xsd:double" minOccurs="0" nillable="true" form="qualified"/>
          <xsd:element name="HIV___AIDS__7__Level_of_safety_stock__expressed_in_months_and_defined_by_country__" type="xsd:double" minOccurs="0" nillable="true" form="qualified"/>
          <xsd:element name="_Products_1" type="xsd:string" minOccurs="0" nillable="true" form="qualified"/>
          <xsd:element name="__1__Number_of_tablets_per_patient_per_day__Review_country_treatment_guidelines__1" type="xsd:double" minOccurs="0" nillable="true" form="qualified"/>
          <xsd:element name="__3__Total_patients_in_treatment_1" type="xsd:double" minOccurs="0" nillable="true" form="qualified"/>
          <xsd:element name="__5__Current_stock_in_central_warehouse__that_does_not_expire_within_the_next_3_months__1" type="xsd:double" minOccurs="0" nillable="true" form="qualified"/>
          <xsd:element name="__7__Level_of_safety_stock__expressed_in_months_and_defined_by_country___1" type="xsd:double" minOccurs="0" nillable="true" form="qualified"/>
          <xsd:element name="_Products_2" type="xsd:string" minOccurs="0" nillable="true" form="qualified"/>
          <xsd:element name="__1__Number_of_tablets_per_patient_per_day__Review_country_treatment_guidelines__2" type="xsd:double" minOccurs="0" nillable="true" form="qualified"/>
          <xsd:element name="__3__Total_patients_in_treatment_2" type="xsd:double" minOccurs="0" nillable="true" form="qualified"/>
          <xsd:element name="__5__Current_stock_in_central_warehouse__that_does_not_expire_within_the_next_3_months__2" type="xsd:double" minOccurs="0" nillable="true" form="qualified"/>
          <xsd:element name="__7__Level_of_safety_stock__expressed_in_months_and_defined_by_country___2" type="xsd:double" minOccurs="0" nillable="true" form="qualified"/>
          <xsd:element name="_Products" type="xsd:string" minOccurs="0" nillable="true" form="qualified"/>
          <xsd:element name="__1__Number_of_tablets_per_patient_per_day__Review_country_treatment_guidelines_" type="xsd:double" minOccurs="0" nillable="true" form="qualified"/>
          <xsd:element name="__3__Total_patients_in_treatment" type="xsd:double" minOccurs="0" nillable="true" form="qualified"/>
          <xsd:element name="__5__Current_stock_in_central_warehouse__that_does_not_expire_within_the_next_3_months_" type="xsd:double" minOccurs="0" nillable="true" form="qualified"/>
          <xsd:element name="__7__Level_of_safety_stock__expressed_in_months_and_defined_by_country__" type="xsd:double" minOccurs="0" nillable="true" form="qualified"/>
        </xsd:sequence>
      </xsd:complexType>
      <xsd:complexType name="ProgType">
        <xsd:sequence>
          <xsd:element name="Target_P1_1" type="xsd:double" minOccurs="0" nillable="true" form="qualified"/>
          <xsd:element name="Target_P2_1" type="xsd:double" minOccurs="0" nillable="true" form="qualified"/>
          <xsd:element name="Target_P3_1" type="xsd:double" minOccurs="0" nillable="true" form="qualified"/>
          <xsd:element name="Target_P4_1" type="xsd:double" minOccurs="0" nillable="true" form="qualified"/>
          <xsd:element name="Target_P5_1" type="xsd:double" minOccurs="0" nillable="true" form="qualified"/>
          <xsd:element name="Target_P6_1" type="xsd:double" minOccurs="0" nillable="true" form="qualified"/>
          <xsd:element name="Target_P7_1" type="xsd:double" minOccurs="0" nillable="true" form="qualified"/>
          <xsd:element name="Target_P8_1" type="xsd:double" minOccurs="0" nillable="true" form="qualified"/>
          <xsd:element name="Target_P9_1" type="xsd:double" minOccurs="0" nillable="true" form="qualified"/>
          <xsd:element name="Target_P10_1" type="xsd:double" minOccurs="0" nillable="true" form="qualified"/>
          <xsd:element name="Target_P11_1" type="xsd:double" minOccurs="0" nillable="true" form="qualified"/>
          <xsd:element name="Target_P12_1" type="xsd:double" minOccurs="0" nillable="true" form="qualified"/>
          <xsd:element name="Achieved__P1_1" type="xsd:double" minOccurs="0" nillable="true" form="qualified"/>
          <xsd:element name="Achieved__P2_1" type="xsd:double" minOccurs="0" nillable="true" form="qualified"/>
          <xsd:element name="Achieved__P3_1" type="xsd:double" minOccurs="0" nillable="true" form="qualified"/>
          <xsd:element name="Achieved__P4_1" type="xsd:double" minOccurs="0" nillable="true" form="qualified"/>
          <xsd:element name="Achieved__P5_1" type="xsd:string" minOccurs="0" nillable="true" form="qualified"/>
          <xsd:element name="Achieved__P6_1" type="xsd:string" minOccurs="0" nillable="true" form="qualified"/>
          <xsd:element name="Achieved__P7_1" type="xsd:string" minOccurs="0" nillable="true" form="qualified"/>
          <xsd:element name="Achieved__P8_1" type="xsd:string" minOccurs="0" nillable="true" form="qualified"/>
          <xsd:element name="Achieved__P9_1" type="xsd:string" minOccurs="0" nillable="true" form="qualified"/>
          <xsd:element name="Achieved__P10_1" type="xsd:string" minOccurs="0" nillable="true" form="qualified"/>
          <xsd:element name="Achieved__P11_1" type="xsd:string" minOccurs="0" nillable="true" form="qualified"/>
          <xsd:element name="Achieved__P12_1" type="xsd:string" minOccurs="0" nillable="true" form="qualified"/>
          <xsd:element name="Target_P1_2" type="xsd:double" minOccurs="0" nillable="true" form="qualified"/>
          <xsd:element name="Target_P2_2" type="xsd:double" minOccurs="0" nillable="true" form="qualified"/>
          <xsd:element name="Target_P3_2" type="xsd:double" minOccurs="0" nillable="true" form="qualified"/>
          <xsd:element name="Target_P4_2" type="xsd:double" minOccurs="0" nillable="true" form="qualified"/>
          <xsd:element name="Target_P5_2" type="xsd:double" minOccurs="0" nillable="true" form="qualified"/>
          <xsd:element name="Target_P6_2" type="xsd:double" minOccurs="0" nillable="true" form="qualified"/>
          <xsd:element name="Target_P7_2" type="xsd:double" minOccurs="0" nillable="true" form="qualified"/>
          <xsd:element name="Target_P8_2" type="xsd:double" minOccurs="0" nillable="true" form="qualified"/>
          <xsd:element name="Target_P9_2" type="xsd:double" minOccurs="0" nillable="true" form="qualified"/>
          <xsd:element name="Target_P10_2" type="xsd:double" minOccurs="0" nillable="true" form="qualified"/>
          <xsd:element name="Target_P11_2" type="xsd:double" minOccurs="0" nillable="true" form="qualified"/>
          <xsd:element name="Target_P12_2" type="xsd:double" minOccurs="0" nillable="true" form="qualified"/>
          <xsd:element name="Achieved__P1_2" type="xsd:double" minOccurs="0" nillable="true" form="qualified"/>
          <xsd:element name="Achieved__P2_2" type="xsd:double" minOccurs="0" nillable="true" form="qualified"/>
          <xsd:element name="Achieved__P3_2" type="xsd:double" minOccurs="0" nillable="true" form="qualified"/>
          <xsd:element name="Achieved__P4_2" type="xsd:double" minOccurs="0" nillable="true" form="qualified"/>
          <xsd:element name="Achieved__P5_2" type="xsd:string" minOccurs="0" nillable="true" form="qualified"/>
          <xsd:element name="Achieved__P6_2" type="xsd:string" minOccurs="0" nillable="true" form="qualified"/>
          <xsd:element name="Achieved__P7_2" type="xsd:string" minOccurs="0" nillable="true" form="qualified"/>
          <xsd:element name="Achieved__P8_2" type="xsd:string" minOccurs="0" nillable="true" form="qualified"/>
          <xsd:element name="Achieved__P9_2" type="xsd:string" minOccurs="0" nillable="true" form="qualified"/>
          <xsd:element name="Achieved__P10_2" type="xsd:string" minOccurs="0" nillable="true" form="qualified"/>
          <xsd:element name="Achieved__P11_2" type="xsd:string" minOccurs="0" nillable="true" form="qualified"/>
          <xsd:element name="Achieved__P12_2" type="xsd:string" minOccurs="0" nillable="true" form="qualified"/>
          <xsd:element name="Target_P1_3" type="xsd:double" minOccurs="0" nillable="true" form="qualified"/>
          <xsd:element name="Target_P2_3" type="xsd:double" minOccurs="0" nillable="true" form="qualified"/>
          <xsd:element name="Target_P3_3" type="xsd:double" minOccurs="0" nillable="true" form="qualified"/>
          <xsd:element name="Target_P4_3" type="xsd:double" minOccurs="0" nillable="true" form="qualified"/>
          <xsd:element name="Target_P5_3" type="xsd:double" minOccurs="0" nillable="true" form="qualified"/>
          <xsd:element name="Target_P6_3" type="xsd:double" minOccurs="0" nillable="true" form="qualified"/>
          <xsd:element name="Target_P7_3" type="xsd:double" minOccurs="0" nillable="true" form="qualified"/>
          <xsd:element name="Target_P8_3" type="xsd:double" minOccurs="0" nillable="true" form="qualified"/>
          <xsd:element name="Target_P9_3" type="xsd:double" minOccurs="0" nillable="true" form="qualified"/>
          <xsd:element name="Target_P10_3" type="xsd:string" minOccurs="0" nillable="true" form="qualified"/>
          <xsd:element name="Target_P11_3" type="xsd:string" minOccurs="0" nillable="true" form="qualified"/>
          <xsd:element name="Target_P12_3" type="xsd:double" minOccurs="0" nillable="true" form="qualified"/>
          <xsd:element name="Achieved__P1_3" type="xsd:string" minOccurs="0" nillable="true" form="qualified"/>
          <xsd:element name="Achieved__P2_3" type="xsd:double" minOccurs="0" nillable="true" form="qualified"/>
          <xsd:element name="Achieved__P3_3" type="xsd:string" minOccurs="0" nillable="true" form="qualified"/>
          <xsd:element name="Achieved__P4_3" type="xsd:double" minOccurs="0" nillable="true" form="qualified"/>
          <xsd:element name="Achieved__P5_3" type="xsd:string" minOccurs="0" nillable="true" form="qualified"/>
          <xsd:element name="Achieved__P6_3" type="xsd:string" minOccurs="0" nillable="true" form="qualified"/>
          <xsd:element name="Achieved__P7_3" type="xsd:string" minOccurs="0" nillable="true" form="qualified"/>
          <xsd:element name="Achieved__P8_3" type="xsd:string" minOccurs="0" nillable="true" form="qualified"/>
          <xsd:element name="Achieved__P9_3" type="xsd:string" minOccurs="0" nillable="true" form="qualified"/>
          <xsd:element name="Achieved__P10_3" type="xsd:string" minOccurs="0" nillable="true" form="qualified"/>
          <xsd:element name="Achieved__P11_3" type="xsd:string" minOccurs="0" nillable="true" form="qualified"/>
          <xsd:element name="Achieved__P12_3" type="xsd:string" minOccurs="0" nillable="true" form="qualified"/>
          <xsd:element name="Target_P1_4" type="xsd:string" minOccurs="0" nillable="true" form="qualified"/>
          <xsd:element name="Target_P2_4" type="xsd:string" minOccurs="0" nillable="true" form="qualified"/>
          <xsd:element name="Target_P3_4" type="xsd:string" minOccurs="0" nillable="true" form="qualified"/>
          <xsd:element name="Target_P4_4" type="xsd:double" minOccurs="0" nillable="true" form="qualified"/>
          <xsd:element name="Target_P5_4" type="xsd:string" minOccurs="0" nillable="true" form="qualified"/>
          <xsd:element name="Target_P6_4" type="xsd:string" minOccurs="0" nillable="true" form="qualified"/>
          <xsd:element name="Target_P7_4" type="xsd:string" minOccurs="0" nillable="true" form="qualified"/>
          <xsd:element name="Target_P8_4" type="xsd:double" minOccurs="0" nillable="true" form="qualified"/>
          <xsd:element name="Target_P9_4" type="xsd:string" minOccurs="0" nillable="true" form="qualified"/>
          <xsd:element name="Target_P10_4" type="xsd:string" minOccurs="0" nillable="true" form="qualified"/>
          <xsd:element name="Target_P11_4" type="xsd:string" minOccurs="0" nillable="true" form="qualified"/>
          <xsd:element name="Target_P12_4" type="xsd:double" minOccurs="0" nillable="true" form="qualified"/>
          <xsd:element name="Achieved__P1_4" type="xsd:string" minOccurs="0" nillable="true" form="qualified"/>
          <xsd:element name="Achieved__P2_4" type="xsd:string" minOccurs="0" nillable="true" form="qualified"/>
          <xsd:element name="Achieved__P3_4" type="xsd:string" minOccurs="0" nillable="true" form="qualified"/>
          <xsd:element name="Achieved__P4_4" type="xsd:double" minOccurs="0" nillable="true" form="qualified"/>
          <xsd:element name="Achieved__P5_4" type="xsd:string" minOccurs="0" nillable="true" form="qualified"/>
          <xsd:element name="Achieved__P6_4" type="xsd:string" minOccurs="0" nillable="true" form="qualified"/>
          <xsd:element name="Achieved__P7_4" type="xsd:string" minOccurs="0" nillable="true" form="qualified"/>
          <xsd:element name="Achieved__P8_4" type="xsd:string" minOccurs="0" nillable="true" form="qualified"/>
          <xsd:element name="Achieved__P9_4" type="xsd:string" minOccurs="0" nillable="true" form="qualified"/>
          <xsd:element name="Achieved__P10_4" type="xsd:string" minOccurs="0" nillable="true" form="qualified"/>
          <xsd:element name="Achieved__P11_4" type="xsd:string" minOccurs="0" nillable="true" form="qualified"/>
          <xsd:element name="Achieved__P12_4" type="xsd:string" minOccurs="0" nillable="true" form="qualified"/>
          <xsd:element name="Target_P1_5" type="xsd:double" minOccurs="0" nillable="true" form="qualified"/>
          <xsd:element name="Target_P2_5" type="xsd:double" minOccurs="0" nillable="true" form="qualified"/>
          <xsd:element name="Target_P3_5" type="xsd:double" minOccurs="0" nillable="true" form="qualified"/>
          <xsd:element name="Target_P4_5" type="xsd:double" minOccurs="0" nillable="true" form="qualified"/>
          <xsd:element name="Target_P5_5" type="xsd:double" minOccurs="0" nillable="true" form="qualified"/>
          <xsd:element name="Target_P6_5" type="xsd:double" minOccurs="0" nillable="true" form="qualified"/>
          <xsd:element name="Target_P7_5" type="xsd:double" minOccurs="0" nillable="true" form="qualified"/>
          <xsd:element name="Target_P8_5" type="xsd:double" minOccurs="0" nillable="true" form="qualified"/>
          <xsd:element name="Target_P9_5" type="xsd:double" minOccurs="0" nillable="true" form="qualified"/>
          <xsd:element name="Target_P10_5" type="xsd:double" minOccurs="0" nillable="true" form="qualified"/>
          <xsd:element name="Target_P11_5" type="xsd:double" minOccurs="0" nillable="true" form="qualified"/>
          <xsd:element name="Target_P12_5" type="xsd:double" minOccurs="0" nillable="true" form="qualified"/>
          <xsd:element name="Achieved__P1_5" type="xsd:double" minOccurs="0" nillable="true" form="qualified"/>
          <xsd:element name="Achieved__P2_5" type="xsd:double" minOccurs="0" nillable="true" form="qualified"/>
          <xsd:element name="Achieved__P3_5" type="xsd:double" minOccurs="0" nillable="true" form="qualified"/>
          <xsd:element name="Achieved__P4_5" type="xsd:double" minOccurs="0" nillable="true" form="qualified"/>
          <xsd:element name="Achieved__P5_5" type="xsd:string" minOccurs="0" nillable="true" form="qualified"/>
          <xsd:element name="Achieved__P6_5" type="xsd:string" minOccurs="0" nillable="true" form="qualified"/>
          <xsd:element name="Achieved__P7_5" type="xsd:string" minOccurs="0" nillable="true" form="qualified"/>
          <xsd:element name="Achieved__P8_5" type="xsd:string" minOccurs="0" nillable="true" form="qualified"/>
          <xsd:element name="Achieved__P9_5" type="xsd:string" minOccurs="0" nillable="true" form="qualified"/>
          <xsd:element name="Achieved__P10_5" type="xsd:string" minOccurs="0" nillable="true" form="qualified"/>
          <xsd:element name="Achieved__P11_5" type="xsd:string" minOccurs="0" nillable="true" form="qualified"/>
          <xsd:element name="Achieved__P12_5" type="xsd:string" minOccurs="0" nillable="true" form="qualified"/>
          <xsd:element name="Target_P1_6" type="xsd:double" minOccurs="0" nillable="true" form="qualified"/>
          <xsd:element name="Target_P2_6" type="xsd:double" minOccurs="0" nillable="true" form="qualified"/>
          <xsd:element name="Target_P3_6" type="xsd:double" minOccurs="0" nillable="true" form="qualified"/>
          <xsd:element name="Target_P4_6" type="xsd:double" minOccurs="0" nillable="true" form="qualified"/>
          <xsd:element name="Target_P5_6" type="xsd:double" minOccurs="0" nillable="true" form="qualified"/>
          <xsd:element name="Target_P6_6" type="xsd:double" minOccurs="0" nillable="true" form="qualified"/>
          <xsd:element name="Target_P7_6" type="xsd:double" minOccurs="0" nillable="true" form="qualified"/>
          <xsd:element name="Target_P8_6" type="xsd:double" minOccurs="0" nillable="true" form="qualified"/>
          <xsd:element name="Target_P9_6" type="xsd:double" minOccurs="0" nillable="true" form="qualified"/>
          <xsd:element name="Target_P10_6" type="xsd:double" minOccurs="0" nillable="true" form="qualified"/>
          <xsd:element name="Target_P11_6" type="xsd:double" minOccurs="0" nillable="true" form="qualified"/>
          <xsd:element name="Target_P12_6" type="xsd:double" minOccurs="0" nillable="true" form="qualified"/>
          <xsd:element name="Achieved__P1_6" type="xsd:double" minOccurs="0" nillable="true" form="qualified"/>
          <xsd:element name="Achieved__P2_6" type="xsd:double" minOccurs="0" nillable="true" form="qualified"/>
          <xsd:element name="Achieved__P3_6" type="xsd:double" minOccurs="0" nillable="true" form="qualified"/>
          <xsd:element name="Achieved__P4_6" type="xsd:double" minOccurs="0" nillable="true" form="qualified"/>
          <xsd:element name="Achieved__P5_6" type="xsd:string" minOccurs="0" nillable="true" form="qualified"/>
          <xsd:element name="Achieved__P6_6" type="xsd:string" minOccurs="0" nillable="true" form="qualified"/>
          <xsd:element name="Achieved__P7_6" type="xsd:string" minOccurs="0" nillable="true" form="qualified"/>
          <xsd:element name="Achieved__P8_6" type="xsd:string" minOccurs="0" nillable="true" form="qualified"/>
          <xsd:element name="Achieved__P9_6" type="xsd:string" minOccurs="0" nillable="true" form="qualified"/>
          <xsd:element name="Achieved__P10_6" type="xsd:string" minOccurs="0" nillable="true" form="qualified"/>
          <xsd:element name="Achieved__P11_6" type="xsd:string" minOccurs="0" nillable="true" form="qualified"/>
          <xsd:element name="Achieved__P12_6" type="xsd:string" minOccurs="0" nillable="true" form="qualified"/>
          <xsd:element name="Target_P1_7" type="xsd:double" minOccurs="0" nillable="true" form="qualified"/>
          <xsd:element name="Target_P2_7" type="xsd:double" minOccurs="0" nillable="true" form="qualified"/>
          <xsd:element name="Target_P3_7" type="xsd:double" minOccurs="0" nillable="true" form="qualified"/>
          <xsd:element name="Target_P4_7" type="xsd:double" minOccurs="0" nillable="true" form="qualified"/>
          <xsd:element name="Target_P5_7" type="xsd:double" minOccurs="0" nillable="true" form="qualified"/>
          <xsd:element name="Target_P6_7" type="xsd:double" minOccurs="0" nillable="true" form="qualified"/>
          <xsd:element name="Target_P7_7" type="xsd:double" minOccurs="0" nillable="true" form="qualified"/>
          <xsd:element name="Target_P8_7" type="xsd:double" minOccurs="0" nillable="true" form="qualified"/>
          <xsd:element name="Target_P9_7" type="xsd:double" minOccurs="0" nillable="true" form="qualified"/>
          <xsd:element name="Target_P10_7" type="xsd:double" minOccurs="0" nillable="true" form="qualified"/>
          <xsd:element name="Target_P11_7" type="xsd:double" minOccurs="0" nillable="true" form="qualified"/>
          <xsd:element name="Target_P12_7" type="xsd:double" minOccurs="0" nillable="true" form="qualified"/>
          <xsd:element name="Achieved__P1_7" type="xsd:double" minOccurs="0" nillable="true" form="qualified"/>
          <xsd:element name="Achieved__P2_7" type="xsd:double" minOccurs="0" nillable="true" form="qualified"/>
          <xsd:element name="Achieved__P3_7" type="xsd:double" minOccurs="0" nillable="true" form="qualified"/>
          <xsd:element name="Achieved__P4_7" type="xsd:double" minOccurs="0" nillable="true" form="qualified"/>
          <xsd:element name="Achieved__P5_7" type="xsd:string" minOccurs="0" nillable="true" form="qualified"/>
          <xsd:element name="Achieved__P6_7" type="xsd:string" minOccurs="0" nillable="true" form="qualified"/>
          <xsd:element name="Achieved__P7_7" type="xsd:string" minOccurs="0" nillable="true" form="qualified"/>
          <xsd:element name="Achieved__P8_7" type="xsd:string" minOccurs="0" nillable="true" form="qualified"/>
          <xsd:element name="Achieved__P9_7" type="xsd:string" minOccurs="0" nillable="true" form="qualified"/>
          <xsd:element name="Achieved__P10_7" type="xsd:string" minOccurs="0" nillable="true" form="qualified"/>
          <xsd:element name="Achieved__P11_7" type="xsd:string" minOccurs="0" nillable="true" form="qualified"/>
          <xsd:element name="Achieved__P12_7" type="xsd:string" minOccurs="0" nillable="true" form="qualified"/>
          <xsd:element name="Target_P1_8" type="xsd:string" minOccurs="0" nillable="true" form="qualified"/>
          <xsd:element name="Target_P2_8" type="xsd:double" minOccurs="0" nillable="true" form="qualified"/>
          <xsd:element name="Target_P3_8" type="xsd:string" minOccurs="0" nillable="true" form="qualified"/>
          <xsd:element name="Target_P4_8" type="xsd:double" minOccurs="0" nillable="true" form="qualified"/>
          <xsd:element name="Target_P5_8" type="xsd:string" minOccurs="0" nillable="true" form="qualified"/>
          <xsd:element name="Target_P6_8" type="xsd:double" minOccurs="0" nillable="true" form="qualified"/>
          <xsd:element name="Target_P7_8" type="xsd:string" minOccurs="0" nillable="true" form="qualified"/>
          <xsd:element name="Target_P8_8" type="xsd:double" minOccurs="0" nillable="true" form="qualified"/>
          <xsd:element name="Target_P9_8" type="xsd:double" minOccurs="0" nillable="true" form="qualified"/>
          <xsd:element name="Target_P10_8" type="xsd:double" minOccurs="0" nillable="true" form="qualified"/>
          <xsd:element name="Target_P11_8" type="xsd:double" minOccurs="0" nillable="true" form="qualified"/>
          <xsd:element name="Target_P12_8" type="xsd:double" minOccurs="0" nillable="true" form="qualified"/>
          <xsd:element name="Achieved__P1_8" type="xsd:string" minOccurs="0" nillable="true" form="qualified"/>
          <xsd:element name="Achieved__P2_8" type="xsd:string" minOccurs="0" nillable="true" form="qualified"/>
          <xsd:element name="Achieved__P3_8" type="xsd:string" minOccurs="0" nillable="true" form="qualified"/>
          <xsd:element name="Achieved__P4_8" type="xsd:string" minOccurs="0" nillable="true" form="qualified"/>
          <xsd:element name="Achieved__P5_8" type="xsd:string" minOccurs="0" nillable="true" form="qualified"/>
          <xsd:element name="Achieved__P6_8" type="xsd:string" minOccurs="0" nillable="true" form="qualified"/>
          <xsd:element name="Achieved__P7_8" type="xsd:string" minOccurs="0" nillable="true" form="qualified"/>
          <xsd:element name="Achieved__P8_8" type="xsd:string" minOccurs="0" nillable="true" form="qualified"/>
          <xsd:element name="Achieved__P9_8" type="xsd:string" minOccurs="0" nillable="true" form="qualified"/>
          <xsd:element name="Achieved__P10_8" type="xsd:string" minOccurs="0" nillable="true" form="qualified"/>
          <xsd:element name="Achieved__P11_8" type="xsd:string" minOccurs="0" nillable="true" form="qualified"/>
          <xsd:element name="Achieved__P12_8" type="xsd:string" minOccurs="0" nillable="true" form="qualified"/>
          <xsd:element name="Target_P1_9" type="xsd:double" minOccurs="0" nillable="true" form="qualified"/>
          <xsd:element name="Target_P2_9" type="xsd:double" minOccurs="0" nillable="true" form="qualified"/>
          <xsd:element name="Target_P3_9" type="xsd:double" minOccurs="0" nillable="true" form="qualified"/>
          <xsd:element name="Target_P4_9" type="xsd:double" minOccurs="0" nillable="true" form="qualified"/>
          <xsd:element name="Target_P5_9" type="xsd:double" minOccurs="0" nillable="true" form="qualified"/>
          <xsd:element name="Target_P6_9" type="xsd:double" minOccurs="0" nillable="true" form="qualified"/>
          <xsd:element name="Target_P7_9" type="xsd:double" minOccurs="0" nillable="true" form="qualified"/>
          <xsd:element name="Target_P8_9" type="xsd:double" minOccurs="0" nillable="true" form="qualified"/>
          <xsd:element name="Target_P9_9" type="xsd:double" minOccurs="0" nillable="true" form="qualified"/>
          <xsd:element name="Target_P10_9" type="xsd:double" minOccurs="0" nillable="true" form="qualified"/>
          <xsd:element name="Target_P11_9" type="xsd:double" minOccurs="0" nillable="true" form="qualified"/>
          <xsd:element name="Target_P12_9" type="xsd:double" minOccurs="0" nillable="true" form="qualified"/>
          <xsd:element name="Achieved__P1_9" type="xsd:string" minOccurs="0" nillable="true" form="qualified"/>
          <xsd:element name="Achieved__P2_9" type="xsd:double" minOccurs="0" nillable="true" form="qualified"/>
          <xsd:element name="Achieved__P3_9" type="xsd:string" minOccurs="0" nillable="true" form="qualified"/>
          <xsd:element name="Achieved__P4_9" type="xsd:double" minOccurs="0" nillable="true" form="qualified"/>
          <xsd:element name="Achieved__P5_9" type="xsd:string" minOccurs="0" nillable="true" form="qualified"/>
          <xsd:element name="Achieved__P6_9" type="xsd:string" minOccurs="0" nillable="true" form="qualified"/>
          <xsd:element name="Achieved__P7_9" type="xsd:string" minOccurs="0" nillable="true" form="qualified"/>
          <xsd:element name="Achieved__P8_9" type="xsd:string" minOccurs="0" nillable="true" form="qualified"/>
          <xsd:element name="Achieved__P9_9" type="xsd:string" minOccurs="0" nillable="true" form="qualified"/>
          <xsd:element name="Achieved__P10_9" type="xsd:string" minOccurs="0" nillable="true" form="qualified"/>
          <xsd:element name="Achieved__P11_9" type="xsd:string" minOccurs="0" nillable="true" form="qualified"/>
          <xsd:element name="Achieved__P12_9" type="xsd:string" minOccurs="0" nillable="true" form="qualified"/>
          <xsd:element name="Target_P1" type="xsd:string" minOccurs="0" nillable="true" form="qualified"/>
          <xsd:element name="Target_P2" type="xsd:string" minOccurs="0" nillable="true" form="qualified"/>
          <xsd:element name="Target_P3" type="xsd:string" minOccurs="0" nillable="true" form="qualified"/>
          <xsd:element name="Target_P4" type="xsd:double" minOccurs="0" nillable="true" form="qualified"/>
          <xsd:element name="Target_P5" type="xsd:string" minOccurs="0" nillable="true" form="qualified"/>
          <xsd:element name="Target_P6" type="xsd:string" minOccurs="0" nillable="true" form="qualified"/>
          <xsd:element name="Target_P7" type="xsd:string" minOccurs="0" nillable="true" form="qualified"/>
          <xsd:element name="Target_P8" type="xsd:string" minOccurs="0" nillable="true" form="qualified"/>
          <xsd:element name="Target_P9" type="xsd:string" minOccurs="0" nillable="true" form="qualified"/>
          <xsd:element name="Target_P10" type="xsd:string" minOccurs="0" nillable="true" form="qualified"/>
          <xsd:element name="Target_P11" type="xsd:string" minOccurs="0" nillable="true" form="qualified"/>
          <xsd:element name="Target_P12" type="xsd:string" minOccurs="0" nillable="true" form="qualified"/>
          <xsd:element name="Achieved__P1" type="xsd:string" minOccurs="0" nillable="true" form="qualified"/>
          <xsd:element name="Achieved__P2" type="xsd:string" minOccurs="0" nillable="true" form="qualified"/>
          <xsd:element name="Achieved__P3" type="xsd:string" minOccurs="0" nillable="true" form="qualified"/>
          <xsd:element name="Achieved__P4" type="xsd:string" minOccurs="0" nillable="true" form="qualified"/>
          <xsd:element name="Achieved__P5" type="xsd:string" minOccurs="0" nillable="true" form="qualified"/>
          <xsd:element name="Achieved__P6" type="xsd:string" minOccurs="0" nillable="true" form="qualified"/>
          <xsd:element name="Achieved__P7" type="xsd:string" minOccurs="0" nillable="true" form="qualified"/>
          <xsd:element name="Achieved__P8" type="xsd:string" minOccurs="0" nillable="true" form="qualified"/>
          <xsd:element name="Achieved__P9" type="xsd:string" minOccurs="0" nillable="true" form="qualified"/>
          <xsd:element name="Achieved__P10" type="xsd:string" minOccurs="0" nillable="true" form="qualified"/>
          <xsd:element name="Achieved__P11" type="xsd:string" minOccurs="0" nillable="true" form="qualified"/>
          <xsd:element name="Achieved__P12" type="xsd:string" minOccurs="0" nillable="true" form="qualified"/>
        </xsd:sequence>
      </xsd:complexType>
    </xsd:schema>
  </Schema>
  <Map ID="43" Name="Root_Map" RootElement="Root" SchemaID="Schema2"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99766406608157"/>
          <c:y val="2.3662822431073947E-2"/>
          <c:w val="0.80996068152031453"/>
          <c:h val="0.64192139737991516"/>
        </c:manualLayout>
      </c:layout>
      <c:barChart>
        <c:barDir val="col"/>
        <c:grouping val="clustered"/>
        <c:varyColors val="0"/>
        <c:ser>
          <c:idx val="0"/>
          <c:order val="0"/>
          <c:tx>
            <c:strRef>
              <c:f>'Introducerea datelor'!$B$33</c:f>
              <c:strCache>
                <c:ptCount val="1"/>
                <c:pt idx="0">
                  <c:v>Cumulative budget (Buget Cumulativ)</c:v>
                </c:pt>
              </c:strCache>
            </c:strRef>
          </c:tx>
          <c:spPr>
            <a:solidFill>
              <a:srgbClr val="993366"/>
            </a:solidFill>
            <a:ln w="3175">
              <a:solidFill>
                <a:srgbClr val="000000"/>
              </a:solidFill>
              <a:prstDash val="solid"/>
            </a:ln>
            <a:effectLst>
              <a:outerShdw blurRad="63500" dist="38100" dir="2700000" algn="br">
                <a:srgbClr val="000000"/>
              </a:outerShdw>
            </a:effectLst>
          </c:spPr>
          <c:invertIfNegative val="0"/>
          <c:val>
            <c:numRef>
              <c:f>'Introducerea datelor'!$C$33:$N$33</c:f>
              <c:numCache>
                <c:formatCode>#,##0</c:formatCode>
                <c:ptCount val="12"/>
                <c:pt idx="4">
                  <c:v>0</c:v>
                </c:pt>
                <c:pt idx="5">
                  <c:v>4063058</c:v>
                </c:pt>
                <c:pt idx="6">
                  <c:v>4366875.76</c:v>
                </c:pt>
                <c:pt idx="7">
                  <c:v>4693928.5199999996</c:v>
                </c:pt>
                <c:pt idx="8">
                  <c:v>5281390.0399999991</c:v>
                </c:pt>
                <c:pt idx="9">
                  <c:v>5935860.959999999</c:v>
                </c:pt>
                <c:pt idx="10">
                  <c:v>6519861.879999999</c:v>
                </c:pt>
                <c:pt idx="11">
                  <c:v>0</c:v>
                </c:pt>
              </c:numCache>
            </c:numRef>
          </c:val>
        </c:ser>
        <c:ser>
          <c:idx val="1"/>
          <c:order val="1"/>
          <c:tx>
            <c:strRef>
              <c:f>'Introducerea datelor'!$B$34</c:f>
              <c:strCache>
                <c:ptCount val="1"/>
                <c:pt idx="0">
                  <c:v>Cumulative disbursements (Debursări cumulative)</c:v>
                </c:pt>
              </c:strCache>
            </c:strRef>
          </c:tx>
          <c:spPr>
            <a:solidFill>
              <a:srgbClr val="0070C0"/>
            </a:solidFill>
            <a:ln w="3175">
              <a:solidFill>
                <a:srgbClr val="000000"/>
              </a:solidFill>
              <a:prstDash val="solid"/>
            </a:ln>
            <a:effectLst>
              <a:outerShdw blurRad="50800" dist="50800" dir="5400000" algn="ctr" rotWithShape="0">
                <a:schemeClr val="tx1"/>
              </a:outerShdw>
            </a:effectLst>
          </c:spPr>
          <c:invertIfNegative val="0"/>
          <c:val>
            <c:numRef>
              <c:f>'Introducerea datelor'!$C$34:$N$34</c:f>
              <c:numCache>
                <c:formatCode>#,##0</c:formatCode>
                <c:ptCount val="12"/>
                <c:pt idx="5">
                  <c:v>4063058</c:v>
                </c:pt>
                <c:pt idx="6">
                  <c:v>4366876</c:v>
                </c:pt>
                <c:pt idx="7">
                  <c:v>5555263</c:v>
                </c:pt>
                <c:pt idx="8">
                  <c:v>6777482</c:v>
                </c:pt>
                <c:pt idx="9">
                  <c:v>6777482</c:v>
                </c:pt>
                <c:pt idx="10">
                  <c:v>6777482</c:v>
                </c:pt>
                <c:pt idx="11">
                  <c:v>0</c:v>
                </c:pt>
              </c:numCache>
            </c:numRef>
          </c:val>
        </c:ser>
        <c:dLbls>
          <c:showLegendKey val="0"/>
          <c:showVal val="0"/>
          <c:showCatName val="0"/>
          <c:showSerName val="0"/>
          <c:showPercent val="0"/>
          <c:showBubbleSize val="0"/>
        </c:dLbls>
        <c:gapWidth val="70"/>
        <c:axId val="175795488"/>
        <c:axId val="175795880"/>
      </c:barChart>
      <c:catAx>
        <c:axId val="175795488"/>
        <c:scaling>
          <c:orientation val="minMax"/>
        </c:scaling>
        <c:delete val="0"/>
        <c:axPos val="b"/>
        <c:title>
          <c:tx>
            <c:rich>
              <a:bodyPr/>
              <a:lstStyle/>
              <a:p>
                <a:pPr>
                  <a:defRPr sz="575" b="1" i="0" u="none" strike="noStrike" baseline="0">
                    <a:solidFill>
                      <a:srgbClr val="000000"/>
                    </a:solidFill>
                    <a:latin typeface="Arial"/>
                    <a:ea typeface="Arial"/>
                    <a:cs typeface="Arial"/>
                  </a:defRPr>
                </a:pPr>
                <a:r>
                  <a:rPr lang="fr-FR"/>
                  <a:t>Reporting Period</a:t>
                </a:r>
              </a:p>
            </c:rich>
          </c:tx>
          <c:layout>
            <c:manualLayout>
              <c:xMode val="edge"/>
              <c:yMode val="edge"/>
              <c:x val="0.48066290143051493"/>
              <c:y val="0.786956412107875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600" b="0" i="0" u="none" strike="noStrike" baseline="0">
                <a:solidFill>
                  <a:srgbClr val="000000"/>
                </a:solidFill>
                <a:latin typeface="Arial"/>
                <a:ea typeface="Arial"/>
                <a:cs typeface="Arial"/>
              </a:defRPr>
            </a:pPr>
            <a:endParaRPr lang="ru-RU"/>
          </a:p>
        </c:txPr>
        <c:crossAx val="175795880"/>
        <c:crosses val="autoZero"/>
        <c:auto val="1"/>
        <c:lblAlgn val="ctr"/>
        <c:lblOffset val="100"/>
        <c:tickLblSkip val="1"/>
        <c:tickMarkSkip val="1"/>
        <c:noMultiLvlLbl val="0"/>
      </c:catAx>
      <c:valAx>
        <c:axId val="175795880"/>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ru-RU"/>
          </a:p>
        </c:txPr>
        <c:crossAx val="175795488"/>
        <c:crosses val="autoZero"/>
        <c:crossBetween val="between"/>
      </c:valAx>
      <c:spPr>
        <a:solidFill>
          <a:srgbClr val="FFFFFF"/>
        </a:solidFill>
        <a:ln w="3175">
          <a:solidFill>
            <a:srgbClr val="000000"/>
          </a:solidFill>
          <a:prstDash val="solid"/>
        </a:ln>
      </c:spPr>
    </c:plotArea>
    <c:legend>
      <c:legendPos val="r"/>
      <c:legendEntry>
        <c:idx val="0"/>
        <c:txPr>
          <a:bodyPr/>
          <a:lstStyle/>
          <a:p>
            <a:pPr>
              <a:defRPr sz="675" b="0" i="0" u="none" strike="noStrike" baseline="0">
                <a:solidFill>
                  <a:srgbClr val="000000"/>
                </a:solidFill>
                <a:latin typeface="Arial"/>
                <a:ea typeface="Arial"/>
                <a:cs typeface="Arial"/>
              </a:defRPr>
            </a:pPr>
            <a:endParaRPr lang="ru-RU"/>
          </a:p>
        </c:txPr>
      </c:legendEntry>
      <c:legendEntry>
        <c:idx val="1"/>
        <c:txPr>
          <a:bodyPr/>
          <a:lstStyle/>
          <a:p>
            <a:pPr>
              <a:defRPr sz="675" b="0" i="0" u="none" strike="noStrike" baseline="0">
                <a:solidFill>
                  <a:srgbClr val="000000"/>
                </a:solidFill>
                <a:latin typeface="Arial"/>
                <a:ea typeface="Arial"/>
                <a:cs typeface="Arial"/>
              </a:defRPr>
            </a:pPr>
            <a:endParaRPr lang="ru-RU"/>
          </a:p>
        </c:txPr>
      </c:legendEntry>
      <c:layout>
        <c:manualLayout>
          <c:xMode val="edge"/>
          <c:yMode val="edge"/>
          <c:x val="0.13089021966293213"/>
          <c:y val="0.88209795070694319"/>
          <c:w val="0.84555081902254148"/>
          <c:h val="0.10480371691567641"/>
        </c:manualLayout>
      </c:layout>
      <c:overlay val="0"/>
      <c:spPr>
        <a:solidFill>
          <a:srgbClr val="FFFFFF"/>
        </a:solidFill>
        <a:ln w="3175">
          <a:solidFill>
            <a:srgbClr val="000000"/>
          </a:solidFill>
          <a:prstDash val="solid"/>
        </a:ln>
      </c:spPr>
      <c:txPr>
        <a:bodyPr/>
        <a:lstStyle/>
        <a:p>
          <a:pPr>
            <a:defRPr sz="480" b="0" i="0" u="none" strike="noStrike" baseline="0">
              <a:solidFill>
                <a:srgbClr val="000000"/>
              </a:solidFill>
              <a:latin typeface="Arial"/>
              <a:ea typeface="Arial"/>
              <a:cs typeface="Arial"/>
            </a:defRPr>
          </a:pPr>
          <a:endParaRPr lang="ru-RU"/>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ru-RU"/>
    </a:p>
  </c:txPr>
  <c:printSettings>
    <c:headerFooter alignWithMargins="0"/>
    <c:pageMargins b="1" l="0.75000000000000211" r="0.75000000000000211"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25"/>
          <c:y val="8.9552622711734767E-2"/>
          <c:w val="0.83314004319329804"/>
          <c:h val="0.65320736566206339"/>
        </c:manualLayout>
      </c:layout>
      <c:barChart>
        <c:barDir val="col"/>
        <c:grouping val="clustered"/>
        <c:varyColors val="0"/>
        <c:ser>
          <c:idx val="0"/>
          <c:order val="0"/>
          <c:tx>
            <c:strRef>
              <c:f>'Introducerea datelor'!$G$121</c:f>
              <c:strCache>
                <c:ptCount val="1"/>
                <c:pt idx="0">
                  <c:v>Target // Ținta</c:v>
                </c:pt>
              </c:strCache>
            </c:strRef>
          </c:tx>
          <c:spPr>
            <a:solidFill>
              <a:srgbClr val="0066CC"/>
            </a:solidFill>
            <a:ln w="25400">
              <a:noFill/>
            </a:ln>
          </c:spPr>
          <c:invertIfNegative val="0"/>
          <c:val>
            <c:numRef>
              <c:f>'Introducerea datelor'!$H$121:$O$121</c:f>
              <c:numCache>
                <c:formatCode>#,##0</c:formatCode>
                <c:ptCount val="8"/>
                <c:pt idx="0">
                  <c:v>40</c:v>
                </c:pt>
                <c:pt idx="1">
                  <c:v>80</c:v>
                </c:pt>
                <c:pt idx="2">
                  <c:v>15</c:v>
                </c:pt>
                <c:pt idx="3">
                  <c:v>55</c:v>
                </c:pt>
                <c:pt idx="4">
                  <c:v>40</c:v>
                </c:pt>
                <c:pt idx="5">
                  <c:v>80</c:v>
                </c:pt>
                <c:pt idx="6">
                  <c:v>15</c:v>
                </c:pt>
                <c:pt idx="7">
                  <c:v>55</c:v>
                </c:pt>
              </c:numCache>
            </c:numRef>
          </c:val>
        </c:ser>
        <c:ser>
          <c:idx val="1"/>
          <c:order val="1"/>
          <c:tx>
            <c:strRef>
              <c:f>'Introducerea datelor'!$G$122</c:f>
              <c:strCache>
                <c:ptCount val="1"/>
                <c:pt idx="0">
                  <c:v>Achieved // Realizat</c:v>
                </c:pt>
              </c:strCache>
            </c:strRef>
          </c:tx>
          <c:spPr>
            <a:solidFill>
              <a:srgbClr val="00CCFF"/>
            </a:solidFill>
            <a:ln w="12700">
              <a:solidFill>
                <a:srgbClr val="000000"/>
              </a:solidFill>
              <a:prstDash val="solid"/>
            </a:ln>
          </c:spPr>
          <c:invertIfNegative val="0"/>
          <c:val>
            <c:numRef>
              <c:f>'Introducerea datelor'!$H$122:$O$122</c:f>
              <c:numCache>
                <c:formatCode>#,##0</c:formatCode>
                <c:ptCount val="8"/>
                <c:pt idx="0">
                  <c:v>23</c:v>
                </c:pt>
                <c:pt idx="1">
                  <c:v>85</c:v>
                </c:pt>
                <c:pt idx="2">
                  <c:v>15</c:v>
                </c:pt>
                <c:pt idx="3">
                  <c:v>69</c:v>
                </c:pt>
                <c:pt idx="4">
                  <c:v>40</c:v>
                </c:pt>
                <c:pt idx="5">
                  <c:v>85</c:v>
                </c:pt>
                <c:pt idx="6">
                  <c:v>14</c:v>
                </c:pt>
                <c:pt idx="7">
                  <c:v>97</c:v>
                </c:pt>
              </c:numCache>
            </c:numRef>
          </c:val>
        </c:ser>
        <c:dLbls>
          <c:showLegendKey val="0"/>
          <c:showVal val="0"/>
          <c:showCatName val="0"/>
          <c:showSerName val="0"/>
          <c:showPercent val="0"/>
          <c:showBubbleSize val="0"/>
        </c:dLbls>
        <c:gapWidth val="150"/>
        <c:axId val="243231472"/>
        <c:axId val="243231864"/>
      </c:barChart>
      <c:catAx>
        <c:axId val="24323147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ru-RU"/>
          </a:p>
        </c:txPr>
        <c:crossAx val="243231864"/>
        <c:crosses val="autoZero"/>
        <c:auto val="1"/>
        <c:lblAlgn val="ctr"/>
        <c:lblOffset val="100"/>
        <c:tickLblSkip val="1"/>
        <c:tickMarkSkip val="1"/>
        <c:noMultiLvlLbl val="0"/>
      </c:catAx>
      <c:valAx>
        <c:axId val="243231864"/>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ru-RU"/>
          </a:p>
        </c:txPr>
        <c:crossAx val="243231472"/>
        <c:crosses val="autoZero"/>
        <c:crossBetween val="between"/>
      </c:valAx>
      <c:spPr>
        <a:noFill/>
        <a:ln w="25400">
          <a:noFill/>
        </a:ln>
      </c:spPr>
    </c:plotArea>
    <c:legend>
      <c:legendPos val="r"/>
      <c:layout>
        <c:manualLayout>
          <c:xMode val="edge"/>
          <c:yMode val="edge"/>
          <c:x val="0.1794875880672441"/>
          <c:y val="0.91099476439790572"/>
          <c:w val="0.57575888639752326"/>
          <c:h val="7.3298429319371722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ru-RU"/>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ru-RU"/>
    </a:p>
  </c:txPr>
  <c:printSettings>
    <c:headerFooter alignWithMargins="0"/>
    <c:pageMargins b="1" l="0.75000000000000211" r="0.75000000000000211"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73684210526416E-2"/>
          <c:y val="9.7938144329897045E-2"/>
          <c:w val="0.89473684210526316"/>
          <c:h val="0.61340206185566726"/>
        </c:manualLayout>
      </c:layout>
      <c:barChart>
        <c:barDir val="col"/>
        <c:grouping val="clustered"/>
        <c:varyColors val="0"/>
        <c:ser>
          <c:idx val="0"/>
          <c:order val="0"/>
          <c:tx>
            <c:strRef>
              <c:f>'Introducerea datelor'!$G$117</c:f>
              <c:strCache>
                <c:ptCount val="1"/>
                <c:pt idx="0">
                  <c:v>Target</c:v>
                </c:pt>
              </c:strCache>
            </c:strRef>
          </c:tx>
          <c:spPr>
            <a:solidFill>
              <a:srgbClr val="0066CC"/>
            </a:solidFill>
            <a:ln w="25400">
              <a:noFill/>
            </a:ln>
          </c:spPr>
          <c:invertIfNegative val="0"/>
          <c:val>
            <c:numRef>
              <c:f>'Introducerea datelor'!$H$117:$O$117</c:f>
              <c:numCache>
                <c:formatCode>#,##0</c:formatCode>
                <c:ptCount val="8"/>
                <c:pt idx="0">
                  <c:v>562</c:v>
                </c:pt>
                <c:pt idx="1">
                  <c:v>1125</c:v>
                </c:pt>
                <c:pt idx="2">
                  <c:v>562</c:v>
                </c:pt>
                <c:pt idx="3">
                  <c:v>1125</c:v>
                </c:pt>
                <c:pt idx="4">
                  <c:v>552</c:v>
                </c:pt>
                <c:pt idx="5">
                  <c:v>1105</c:v>
                </c:pt>
                <c:pt idx="6">
                  <c:v>552</c:v>
                </c:pt>
                <c:pt idx="7">
                  <c:v>1105</c:v>
                </c:pt>
              </c:numCache>
            </c:numRef>
          </c:val>
        </c:ser>
        <c:ser>
          <c:idx val="1"/>
          <c:order val="1"/>
          <c:tx>
            <c:strRef>
              <c:f>'Introducerea datelor'!$G$118</c:f>
              <c:strCache>
                <c:ptCount val="1"/>
                <c:pt idx="0">
                  <c:v>Achieved </c:v>
                </c:pt>
              </c:strCache>
            </c:strRef>
          </c:tx>
          <c:spPr>
            <a:solidFill>
              <a:srgbClr val="00CCFF"/>
            </a:solidFill>
            <a:ln w="12700">
              <a:solidFill>
                <a:srgbClr val="000000"/>
              </a:solidFill>
              <a:prstDash val="solid"/>
            </a:ln>
          </c:spPr>
          <c:invertIfNegative val="0"/>
          <c:val>
            <c:numRef>
              <c:f>'Introducerea datelor'!$H$118:$O$118</c:f>
              <c:numCache>
                <c:formatCode>#,##0</c:formatCode>
                <c:ptCount val="8"/>
                <c:pt idx="0">
                  <c:v>341</c:v>
                </c:pt>
                <c:pt idx="1">
                  <c:v>1237</c:v>
                </c:pt>
                <c:pt idx="2">
                  <c:v>555</c:v>
                </c:pt>
                <c:pt idx="3">
                  <c:v>1003</c:v>
                </c:pt>
                <c:pt idx="4">
                  <c:v>441</c:v>
                </c:pt>
                <c:pt idx="5">
                  <c:v>991</c:v>
                </c:pt>
                <c:pt idx="6">
                  <c:v>436</c:v>
                </c:pt>
                <c:pt idx="7">
                  <c:v>1253</c:v>
                </c:pt>
              </c:numCache>
            </c:numRef>
          </c:val>
        </c:ser>
        <c:dLbls>
          <c:showLegendKey val="0"/>
          <c:showVal val="0"/>
          <c:showCatName val="0"/>
          <c:showSerName val="0"/>
          <c:showPercent val="0"/>
          <c:showBubbleSize val="0"/>
        </c:dLbls>
        <c:gapWidth val="150"/>
        <c:axId val="242488160"/>
        <c:axId val="243162104"/>
      </c:barChart>
      <c:catAx>
        <c:axId val="242488160"/>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ru-RU"/>
          </a:p>
        </c:txPr>
        <c:crossAx val="243162104"/>
        <c:crosses val="autoZero"/>
        <c:auto val="1"/>
        <c:lblAlgn val="ctr"/>
        <c:lblOffset val="100"/>
        <c:tickLblSkip val="1"/>
        <c:tickMarkSkip val="1"/>
        <c:noMultiLvlLbl val="0"/>
      </c:catAx>
      <c:valAx>
        <c:axId val="243162104"/>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ru-RU"/>
          </a:p>
        </c:txPr>
        <c:crossAx val="242488160"/>
        <c:crosses val="autoZero"/>
        <c:crossBetween val="between"/>
      </c:valAx>
      <c:spPr>
        <a:noFill/>
        <a:ln w="25400">
          <a:noFill/>
        </a:ln>
      </c:spPr>
    </c:plotArea>
    <c:legend>
      <c:legendPos val="r"/>
      <c:layout>
        <c:manualLayout>
          <c:xMode val="edge"/>
          <c:yMode val="edge"/>
          <c:x val="0.17288164208428575"/>
          <c:y val="0.81958762886597936"/>
          <c:w val="0.5796619764002523"/>
          <c:h val="7.2164948453608241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ru-RU"/>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ru-RU"/>
    </a:p>
  </c:txPr>
  <c:printSettings>
    <c:headerFooter alignWithMargins="0"/>
    <c:pageMargins b="1" l="0.75000000000000233" r="0.75000000000000233" t="1" header="0.5" footer="0.5"/>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fr-FR"/>
              <a:t>Disbursements to PR</a:t>
            </a:r>
          </a:p>
        </c:rich>
      </c:tx>
      <c:overlay val="0"/>
      <c:spPr>
        <a:noFill/>
        <a:ln w="25400">
          <a:noFill/>
        </a:ln>
      </c:spPr>
    </c:title>
    <c:autoTitleDeleted val="0"/>
    <c:plotArea>
      <c:layout/>
      <c:areaChart>
        <c:grouping val="standard"/>
        <c:varyColors val="0"/>
        <c:ser>
          <c:idx val="0"/>
          <c:order val="0"/>
          <c:tx>
            <c:strRef>
              <c:f>'Introducerea datelor'!$B$33</c:f>
              <c:strCache>
                <c:ptCount val="1"/>
                <c:pt idx="0">
                  <c:v>Cumulative budget (Buget Cumulativ)</c:v>
                </c:pt>
              </c:strCache>
            </c:strRef>
          </c:tx>
          <c:spPr>
            <a:solidFill>
              <a:srgbClr val="339966"/>
            </a:solidFill>
            <a:ln w="12700">
              <a:solidFill>
                <a:srgbClr val="000000"/>
              </a:solidFill>
              <a:prstDash val="solid"/>
            </a:ln>
          </c:spPr>
          <c:cat>
            <c:strRef>
              <c:f>'Introducerea datelor'!$C$30:$M$30</c:f>
              <c:strCache>
                <c:ptCount val="11"/>
                <c:pt idx="5">
                  <c:v>Phase One</c:v>
                </c:pt>
                <c:pt idx="6">
                  <c:v>P7</c:v>
                </c:pt>
                <c:pt idx="7">
                  <c:v>P8</c:v>
                </c:pt>
                <c:pt idx="8">
                  <c:v>P9</c:v>
                </c:pt>
                <c:pt idx="9">
                  <c:v>P10</c:v>
                </c:pt>
                <c:pt idx="10">
                  <c:v>P11</c:v>
                </c:pt>
              </c:strCache>
            </c:strRef>
          </c:cat>
          <c:val>
            <c:numRef>
              <c:f>'Introducerea datelor'!$C$33:$M$33</c:f>
              <c:numCache>
                <c:formatCode>#,##0</c:formatCode>
                <c:ptCount val="11"/>
                <c:pt idx="4">
                  <c:v>0</c:v>
                </c:pt>
                <c:pt idx="5">
                  <c:v>4063058</c:v>
                </c:pt>
                <c:pt idx="6">
                  <c:v>4366875.76</c:v>
                </c:pt>
                <c:pt idx="7">
                  <c:v>4693928.5199999996</c:v>
                </c:pt>
                <c:pt idx="8">
                  <c:v>5281390.0399999991</c:v>
                </c:pt>
                <c:pt idx="9">
                  <c:v>5935860.959999999</c:v>
                </c:pt>
                <c:pt idx="10">
                  <c:v>6519861.879999999</c:v>
                </c:pt>
              </c:numCache>
            </c:numRef>
          </c:val>
        </c:ser>
        <c:ser>
          <c:idx val="1"/>
          <c:order val="1"/>
          <c:tx>
            <c:strRef>
              <c:f>'Introducerea datelor'!$B$34</c:f>
              <c:strCache>
                <c:ptCount val="1"/>
                <c:pt idx="0">
                  <c:v>Cumulative disbursements (Debursări cumulative)</c:v>
                </c:pt>
              </c:strCache>
            </c:strRef>
          </c:tx>
          <c:spPr>
            <a:gradFill rotWithShape="0">
              <a:gsLst>
                <a:gs pos="0">
                  <a:srgbClr val="CCFFCC"/>
                </a:gs>
                <a:gs pos="100000">
                  <a:srgbClr val="CCFFCC">
                    <a:gamma/>
                    <a:tint val="54118"/>
                    <a:invGamma/>
                  </a:srgbClr>
                </a:gs>
              </a:gsLst>
              <a:lin ang="5400000" scaled="1"/>
            </a:gradFill>
            <a:ln w="12700">
              <a:solidFill>
                <a:srgbClr val="FFCC00"/>
              </a:solidFill>
              <a:prstDash val="solid"/>
            </a:ln>
          </c:spPr>
          <c:cat>
            <c:strRef>
              <c:f>'Introducerea datelor'!$C$30:$M$30</c:f>
              <c:strCache>
                <c:ptCount val="11"/>
                <c:pt idx="5">
                  <c:v>Phase One</c:v>
                </c:pt>
                <c:pt idx="6">
                  <c:v>P7</c:v>
                </c:pt>
                <c:pt idx="7">
                  <c:v>P8</c:v>
                </c:pt>
                <c:pt idx="8">
                  <c:v>P9</c:v>
                </c:pt>
                <c:pt idx="9">
                  <c:v>P10</c:v>
                </c:pt>
                <c:pt idx="10">
                  <c:v>P11</c:v>
                </c:pt>
              </c:strCache>
            </c:strRef>
          </c:cat>
          <c:val>
            <c:numRef>
              <c:f>'Introducerea datelor'!$C$34:$M$34</c:f>
              <c:numCache>
                <c:formatCode>#,##0</c:formatCode>
                <c:ptCount val="11"/>
                <c:pt idx="5">
                  <c:v>4063058</c:v>
                </c:pt>
                <c:pt idx="6">
                  <c:v>4366876</c:v>
                </c:pt>
                <c:pt idx="7">
                  <c:v>5555263</c:v>
                </c:pt>
                <c:pt idx="8">
                  <c:v>6777482</c:v>
                </c:pt>
                <c:pt idx="9">
                  <c:v>6777482</c:v>
                </c:pt>
                <c:pt idx="10">
                  <c:v>6777482</c:v>
                </c:pt>
              </c:numCache>
            </c:numRef>
          </c:val>
        </c:ser>
        <c:dLbls>
          <c:showLegendKey val="0"/>
          <c:showVal val="0"/>
          <c:showCatName val="0"/>
          <c:showSerName val="0"/>
          <c:showPercent val="0"/>
          <c:showBubbleSize val="0"/>
        </c:dLbls>
        <c:dropLines>
          <c:spPr>
            <a:ln w="3175">
              <a:solidFill>
                <a:srgbClr val="000000"/>
              </a:solidFill>
              <a:prstDash val="solid"/>
            </a:ln>
          </c:spPr>
        </c:dropLines>
        <c:axId val="243162888"/>
        <c:axId val="243163280"/>
      </c:areaChart>
      <c:catAx>
        <c:axId val="24316288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1" i="0" u="none" strike="noStrike" baseline="0">
                <a:solidFill>
                  <a:srgbClr val="000000"/>
                </a:solidFill>
                <a:latin typeface="Arial"/>
                <a:ea typeface="Arial"/>
                <a:cs typeface="Arial"/>
              </a:defRPr>
            </a:pPr>
            <a:endParaRPr lang="ru-RU"/>
          </a:p>
        </c:txPr>
        <c:crossAx val="243163280"/>
        <c:crosses val="autoZero"/>
        <c:auto val="1"/>
        <c:lblAlgn val="ctr"/>
        <c:lblOffset val="100"/>
        <c:tickLblSkip val="8"/>
        <c:tickMarkSkip val="1"/>
        <c:noMultiLvlLbl val="0"/>
      </c:catAx>
      <c:valAx>
        <c:axId val="243163280"/>
        <c:scaling>
          <c:orientation val="minMax"/>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Arial"/>
                    <a:ea typeface="Arial"/>
                    <a:cs typeface="Arial"/>
                  </a:defRPr>
                </a:pPr>
                <a:r>
                  <a:rPr lang="fr-FR"/>
                  <a:t>USD</a:t>
                </a:r>
              </a:p>
            </c:rich>
          </c:tx>
          <c:overlay val="0"/>
          <c:spPr>
            <a:noFill/>
            <a:ln w="25400">
              <a:noFill/>
            </a:ln>
          </c:spPr>
        </c:title>
        <c:numFmt formatCode="_ * #,##0_ ;_ * \-#,##0_ ;_ * &quot;-&quot;_ ;_ @_ " sourceLinked="0"/>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ru-RU"/>
          </a:p>
        </c:txPr>
        <c:crossAx val="243162888"/>
        <c:crosses val="autoZero"/>
        <c:crossBetween val="midCat"/>
      </c:valAx>
      <c:spPr>
        <a:solidFill>
          <a:srgbClr val="FFFFFF"/>
        </a:solidFill>
        <a:ln w="3175">
          <a:solidFill>
            <a:srgbClr val="00000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ru-RU"/>
        </a:p>
      </c:txPr>
    </c:legend>
    <c:plotVisOnly val="1"/>
    <c:dispBlanksAs val="zero"/>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ru-RU"/>
    </a:p>
  </c:txPr>
  <c:printSettings>
    <c:headerFooter alignWithMargins="0"/>
    <c:pageMargins b="1" l="0.75000000000000211" r="0.75000000000000211"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19434544681968671"/>
          <c:y val="7.5694015811474585E-2"/>
          <c:w val="0.74366824572258583"/>
          <c:h val="0.58032078788796826"/>
        </c:manualLayout>
      </c:layout>
      <c:barChart>
        <c:barDir val="col"/>
        <c:grouping val="stacked"/>
        <c:varyColors val="0"/>
        <c:ser>
          <c:idx val="0"/>
          <c:order val="0"/>
          <c:spPr>
            <a:solidFill>
              <a:schemeClr val="accent1">
                <a:lumMod val="75000"/>
              </a:schemeClr>
            </a:solidFill>
            <a:ln w="3175">
              <a:solidFill>
                <a:sysClr val="windowText" lastClr="000000">
                  <a:lumMod val="95000"/>
                  <a:lumOff val="5000"/>
                </a:sysClr>
              </a:solidFill>
            </a:ln>
            <a:effectLst>
              <a:outerShdw blurRad="50800" dist="38100" dir="2700000" algn="ctr" rotWithShape="0">
                <a:sysClr val="windowText" lastClr="000000"/>
              </a:outerShdw>
            </a:effectLst>
            <a:scene3d>
              <a:camera prst="orthographicFront"/>
              <a:lightRig rig="threePt" dir="t">
                <a:rot lat="0" lon="0" rev="1200000"/>
              </a:lightRig>
            </a:scene3d>
            <a:sp3d/>
          </c:spPr>
          <c:invertIfNegative val="0"/>
          <c:cat>
            <c:strRef>
              <c:f>'Introducerea datelor'!$B$52:$B$55</c:f>
              <c:strCache>
                <c:ptCount val="4"/>
                <c:pt idx="0">
                  <c:v>Disbursed by Global Fund (Debursat de către Fondul Global)</c:v>
                </c:pt>
                <c:pt idx="1">
                  <c:v>PR expenditure and disbursement (Cheltuielile și debursările RP )</c:v>
                </c:pt>
                <c:pt idx="2">
                  <c:v>Disbursed to SRs (Debursări către SR)</c:v>
                </c:pt>
                <c:pt idx="3">
                  <c:v>SR expenditures (Cheltuielile SR)</c:v>
                </c:pt>
              </c:strCache>
            </c:strRef>
          </c:cat>
          <c:val>
            <c:numRef>
              <c:f>'Introducerea datelor'!$C$52:$C$55</c:f>
              <c:numCache>
                <c:formatCode>#,##0</c:formatCode>
                <c:ptCount val="4"/>
                <c:pt idx="0">
                  <c:v>6777481.9000000004</c:v>
                </c:pt>
                <c:pt idx="1">
                  <c:v>5882578.7899086913</c:v>
                </c:pt>
                <c:pt idx="2">
                  <c:v>3095587.84</c:v>
                </c:pt>
                <c:pt idx="3">
                  <c:v>3000384.4499999997</c:v>
                </c:pt>
              </c:numCache>
            </c:numRef>
          </c:val>
        </c:ser>
        <c:ser>
          <c:idx val="1"/>
          <c:order val="1"/>
          <c:spPr>
            <a:solidFill>
              <a:schemeClr val="accent5">
                <a:lumMod val="60000"/>
                <a:lumOff val="40000"/>
              </a:schemeClr>
            </a:solidFill>
            <a:ln w="3175">
              <a:solidFill>
                <a:sysClr val="windowText" lastClr="000000">
                  <a:lumMod val="95000"/>
                  <a:lumOff val="5000"/>
                </a:sysClr>
              </a:solidFill>
            </a:ln>
            <a:effectLst>
              <a:outerShdw blurRad="50800" dist="38100" dir="2700000" algn="ctr" rotWithShape="0">
                <a:sysClr val="windowText" lastClr="000000"/>
              </a:outerShdw>
            </a:effectLst>
            <a:scene3d>
              <a:camera prst="orthographicFront"/>
              <a:lightRig rig="threePt" dir="t">
                <a:rot lat="0" lon="0" rev="1200000"/>
              </a:lightRig>
            </a:scene3d>
            <a:sp3d/>
          </c:spPr>
          <c:invertIfNegative val="0"/>
          <c:cat>
            <c:strRef>
              <c:f>'Introducerea datelor'!$B$52:$B$55</c:f>
              <c:strCache>
                <c:ptCount val="4"/>
                <c:pt idx="0">
                  <c:v>Disbursed by Global Fund (Debursat de către Fondul Global)</c:v>
                </c:pt>
                <c:pt idx="1">
                  <c:v>PR expenditure and disbursement (Cheltuielile și debursările RP )</c:v>
                </c:pt>
                <c:pt idx="2">
                  <c:v>Disbursed to SRs (Debursări către SR)</c:v>
                </c:pt>
                <c:pt idx="3">
                  <c:v>SR expenditures (Cheltuielile SR)</c:v>
                </c:pt>
              </c:strCache>
            </c:strRef>
          </c:cat>
          <c:val>
            <c:numRef>
              <c:f>'Introducerea datelor'!$D$52:$D$55</c:f>
              <c:numCache>
                <c:formatCode>#,##0</c:formatCode>
                <c:ptCount val="4"/>
                <c:pt idx="1">
                  <c:v>604296.42725460627</c:v>
                </c:pt>
                <c:pt idx="2">
                  <c:v>299089.57061400637</c:v>
                </c:pt>
                <c:pt idx="3">
                  <c:v>316996.33</c:v>
                </c:pt>
              </c:numCache>
            </c:numRef>
          </c:val>
        </c:ser>
        <c:dLbls>
          <c:showLegendKey val="0"/>
          <c:showVal val="0"/>
          <c:showCatName val="0"/>
          <c:showSerName val="0"/>
          <c:showPercent val="0"/>
          <c:showBubbleSize val="0"/>
        </c:dLbls>
        <c:gapWidth val="150"/>
        <c:overlap val="100"/>
        <c:axId val="242485024"/>
        <c:axId val="242485416"/>
      </c:barChart>
      <c:catAx>
        <c:axId val="242485024"/>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ru-RU"/>
          </a:p>
        </c:txPr>
        <c:crossAx val="242485416"/>
        <c:crossesAt val="0"/>
        <c:auto val="1"/>
        <c:lblAlgn val="ctr"/>
        <c:lblOffset val="100"/>
        <c:noMultiLvlLbl val="0"/>
      </c:catAx>
      <c:valAx>
        <c:axId val="242485416"/>
        <c:scaling>
          <c:orientation val="minMax"/>
        </c:scaling>
        <c:delete val="0"/>
        <c:axPos val="l"/>
        <c:majorGridlines/>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ru-RU"/>
          </a:p>
        </c:txPr>
        <c:crossAx val="242485024"/>
        <c:crosses val="autoZero"/>
        <c:crossBetween val="between"/>
      </c:valAx>
      <c:dTable>
        <c:showHorzBorder val="1"/>
        <c:showVertBorder val="1"/>
        <c:showOutline val="1"/>
        <c:showKeys val="1"/>
        <c:spPr>
          <a:ln w="3175">
            <a:solidFill>
              <a:srgbClr val="000000"/>
            </a:solidFill>
            <a:prstDash val="solid"/>
          </a:ln>
        </c:spPr>
        <c:txPr>
          <a:bodyPr/>
          <a:lstStyle/>
          <a:p>
            <a:pPr rtl="0">
              <a:defRPr sz="500" b="0" i="0" u="none" strike="noStrike" baseline="0">
                <a:solidFill>
                  <a:srgbClr val="000000"/>
                </a:solidFill>
                <a:latin typeface="Calibri"/>
                <a:ea typeface="Calibri"/>
                <a:cs typeface="Calibri"/>
              </a:defRPr>
            </a:pPr>
            <a:endParaRPr lang="ru-RU"/>
          </a:p>
        </c:txPr>
      </c:dTable>
      <c:spPr>
        <a:ln w="12700">
          <a:solidFill>
            <a:srgbClr val="000000"/>
          </a:solidFill>
        </a:ln>
      </c:spPr>
    </c:plotArea>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ru-RU"/>
    </a:p>
  </c:txPr>
  <c:printSettings>
    <c:headerFooter/>
    <c:pageMargins b="1" l="0.75000000000000211" r="0.75000000000000211"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2014742014795"/>
          <c:y val="9.3877551020408165E-2"/>
          <c:w val="0.84029484029484292"/>
          <c:h val="0.53469387755102293"/>
        </c:manualLayout>
      </c:layout>
      <c:barChart>
        <c:barDir val="col"/>
        <c:grouping val="clustered"/>
        <c:varyColors val="0"/>
        <c:ser>
          <c:idx val="0"/>
          <c:order val="0"/>
          <c:spPr>
            <a:solidFill>
              <a:srgbClr val="993366"/>
            </a:solidFill>
            <a:ln w="6350">
              <a:solidFill>
                <a:schemeClr val="tx1">
                  <a:lumMod val="95000"/>
                  <a:lumOff val="5000"/>
                </a:schemeClr>
              </a:solidFill>
            </a:ln>
            <a:effectLst>
              <a:outerShdw blurRad="25400" dist="38100" dir="2700000" algn="ctr" rotWithShape="0">
                <a:sysClr val="windowText" lastClr="000000"/>
              </a:outerShdw>
            </a:effectLst>
          </c:spPr>
          <c:invertIfNegative val="0"/>
          <c:cat>
            <c:strRef>
              <c:f>'Introducerea datelor'!$B$39:$B$45</c:f>
              <c:strCache>
                <c:ptCount val="7"/>
                <c:pt idx="0">
                  <c:v>Strengthen community involvement and foster partnerships for effective TB control</c:v>
                </c:pt>
                <c:pt idx="1">
                  <c:v>Ensure successful TB case management through patient support and strengthening health system capacities</c:v>
                </c:pt>
                <c:pt idx="2">
                  <c:v>Integrate TB services on both sides of the prison walls</c:v>
                </c:pt>
                <c:pt idx="3">
                  <c:v>Strengthen the health system and engage all available partners in TB control</c:v>
                </c:pt>
                <c:pt idx="4">
                  <c:v>Ensure universal access to diagnosis, treatment, care and support of drug-resistant tuberculosis</c:v>
                </c:pt>
                <c:pt idx="5">
                  <c:v>Operational research in priority issues of TB and monitoring and evaluation</c:v>
                </c:pt>
                <c:pt idx="6">
                  <c:v>Project management</c:v>
                </c:pt>
              </c:strCache>
            </c:strRef>
          </c:cat>
          <c:val>
            <c:numRef>
              <c:f>'Introducerea datelor'!$C$39:$C$45</c:f>
              <c:numCache>
                <c:formatCode>#,##0</c:formatCode>
                <c:ptCount val="7"/>
                <c:pt idx="0">
                  <c:v>2055774.5</c:v>
                </c:pt>
                <c:pt idx="1">
                  <c:v>2138978.83</c:v>
                </c:pt>
                <c:pt idx="2">
                  <c:v>342209</c:v>
                </c:pt>
                <c:pt idx="3">
                  <c:v>102080</c:v>
                </c:pt>
                <c:pt idx="4">
                  <c:v>707986.42</c:v>
                </c:pt>
                <c:pt idx="5">
                  <c:v>19227</c:v>
                </c:pt>
                <c:pt idx="6">
                  <c:v>1153606.17</c:v>
                </c:pt>
              </c:numCache>
            </c:numRef>
          </c:val>
        </c:ser>
        <c:ser>
          <c:idx val="1"/>
          <c:order val="1"/>
          <c:spPr>
            <a:solidFill>
              <a:schemeClr val="accent4">
                <a:lumMod val="40000"/>
                <a:lumOff val="60000"/>
              </a:schemeClr>
            </a:solidFill>
            <a:ln w="3175">
              <a:solidFill>
                <a:schemeClr val="accent2">
                  <a:lumMod val="50000"/>
                </a:schemeClr>
              </a:solidFill>
            </a:ln>
            <a:effectLst>
              <a:outerShdw blurRad="50800" dist="38100" dir="2100000" algn="ctr" rotWithShape="0">
                <a:schemeClr val="tx1">
                  <a:lumMod val="85000"/>
                  <a:lumOff val="15000"/>
                  <a:alpha val="87000"/>
                </a:schemeClr>
              </a:outerShdw>
            </a:effectLst>
          </c:spPr>
          <c:invertIfNegative val="0"/>
          <c:cat>
            <c:strRef>
              <c:f>'Introducerea datelor'!$B$39:$B$45</c:f>
              <c:strCache>
                <c:ptCount val="7"/>
                <c:pt idx="0">
                  <c:v>Strengthen community involvement and foster partnerships for effective TB control</c:v>
                </c:pt>
                <c:pt idx="1">
                  <c:v>Ensure successful TB case management through patient support and strengthening health system capacities</c:v>
                </c:pt>
                <c:pt idx="2">
                  <c:v>Integrate TB services on both sides of the prison walls</c:v>
                </c:pt>
                <c:pt idx="3">
                  <c:v>Strengthen the health system and engage all available partners in TB control</c:v>
                </c:pt>
                <c:pt idx="4">
                  <c:v>Ensure universal access to diagnosis, treatment, care and support of drug-resistant tuberculosis</c:v>
                </c:pt>
                <c:pt idx="5">
                  <c:v>Operational research in priority issues of TB and monitoring and evaluation</c:v>
                </c:pt>
                <c:pt idx="6">
                  <c:v>Project management</c:v>
                </c:pt>
              </c:strCache>
            </c:strRef>
          </c:cat>
          <c:val>
            <c:numRef>
              <c:f>'Introducerea datelor'!$D$39:$D$45</c:f>
              <c:numCache>
                <c:formatCode>#,##0</c:formatCode>
                <c:ptCount val="7"/>
                <c:pt idx="0">
                  <c:v>2090711.4794768658</c:v>
                </c:pt>
                <c:pt idx="1">
                  <c:v>1992368.5589595689</c:v>
                </c:pt>
                <c:pt idx="2">
                  <c:v>340362.61238094023</c:v>
                </c:pt>
                <c:pt idx="3">
                  <c:v>101133.15405531808</c:v>
                </c:pt>
                <c:pt idx="4">
                  <c:v>687635.18361293606</c:v>
                </c:pt>
                <c:pt idx="5">
                  <c:v>18754.980288001625</c:v>
                </c:pt>
                <c:pt idx="6">
                  <c:v>1255909.2529718406</c:v>
                </c:pt>
              </c:numCache>
            </c:numRef>
          </c:val>
        </c:ser>
        <c:dLbls>
          <c:showLegendKey val="0"/>
          <c:showVal val="0"/>
          <c:showCatName val="0"/>
          <c:showSerName val="0"/>
          <c:showPercent val="0"/>
          <c:showBubbleSize val="0"/>
        </c:dLbls>
        <c:gapWidth val="150"/>
        <c:axId val="242486592"/>
        <c:axId val="242486984"/>
      </c:barChart>
      <c:catAx>
        <c:axId val="2424865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ru-RU"/>
          </a:p>
        </c:txPr>
        <c:crossAx val="242486984"/>
        <c:crosses val="autoZero"/>
        <c:auto val="1"/>
        <c:lblAlgn val="ctr"/>
        <c:lblOffset val="100"/>
        <c:tickMarkSkip val="1"/>
        <c:noMultiLvlLbl val="0"/>
      </c:catAx>
      <c:valAx>
        <c:axId val="242486984"/>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ru-RU"/>
          </a:p>
        </c:txPr>
        <c:crossAx val="242486592"/>
        <c:crosses val="autoZero"/>
        <c:crossBetween val="between"/>
      </c:valAx>
      <c:dTable>
        <c:showHorzBorder val="1"/>
        <c:showVertBorder val="1"/>
        <c:showOutline val="1"/>
        <c:showKeys val="1"/>
        <c:spPr>
          <a:ln w="3175">
            <a:solidFill>
              <a:srgbClr val="000000"/>
            </a:solidFill>
            <a:prstDash val="solid"/>
          </a:ln>
        </c:spPr>
        <c:txPr>
          <a:bodyPr/>
          <a:lstStyle/>
          <a:p>
            <a:pPr rtl="0">
              <a:defRPr sz="425" b="0" i="0" u="none" strike="noStrike" baseline="0">
                <a:solidFill>
                  <a:srgbClr val="000000"/>
                </a:solidFill>
                <a:latin typeface="Arial"/>
                <a:ea typeface="Arial"/>
                <a:cs typeface="Arial"/>
              </a:defRPr>
            </a:pPr>
            <a:endParaRPr lang="ru-RU"/>
          </a:p>
        </c:txPr>
      </c:dTable>
      <c:spPr>
        <a:noFill/>
        <a:ln w="12700">
          <a:solidFill>
            <a:srgbClr val="000000"/>
          </a:solidFill>
          <a:prstDash val="solid"/>
        </a:ln>
      </c:spPr>
    </c:plotArea>
    <c:plotVisOnly val="1"/>
    <c:dispBlanksAs val="gap"/>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ru-RU"/>
    </a:p>
  </c:txPr>
  <c:printSettings>
    <c:headerFooter alignWithMargins="0"/>
    <c:pageMargins b="1" l="0.75000000000000211" r="0.75000000000000211"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0"/>
    <c:plotArea>
      <c:layout>
        <c:manualLayout>
          <c:layoutTarget val="inner"/>
          <c:xMode val="edge"/>
          <c:yMode val="edge"/>
          <c:x val="5.9322033898305516E-2"/>
          <c:y val="0.19565217391304279"/>
          <c:w val="0.8728813559322034"/>
          <c:h val="0.42028985507246502"/>
        </c:manualLayout>
      </c:layout>
      <c:barChart>
        <c:barDir val="bar"/>
        <c:grouping val="clustered"/>
        <c:varyColors val="0"/>
        <c:ser>
          <c:idx val="0"/>
          <c:order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dist="35921" dir="2700000" algn="br">
                <a:srgbClr val="000000"/>
              </a:outerShdw>
            </a:effectLst>
            <a:scene3d>
              <a:camera prst="orthographicFront">
                <a:rot lat="0" lon="0" rev="0"/>
              </a:camera>
              <a:lightRig rig="threePt" dir="t">
                <a:rot lat="0" lon="0" rev="1200000"/>
              </a:lightRig>
            </a:scene3d>
            <a:sp3d>
              <a:bevelT w="63500" h="25400"/>
            </a:sp3d>
          </c:spPr>
          <c:invertIfNegative val="0"/>
          <c:dLbls>
            <c:dLbl>
              <c:idx val="0"/>
              <c:layout>
                <c:manualLayout>
                  <c:x val="0.25756013242089343"/>
                  <c:y val="-0.29611370761718181"/>
                </c:manualLayout>
              </c:layout>
              <c:numFmt formatCode="#,##0" sourceLinked="0"/>
              <c:spPr>
                <a:noFill/>
                <a:ln w="25400">
                  <a:noFill/>
                </a:ln>
              </c:spPr>
              <c:txPr>
                <a:bodyPr rot="0" spcFirstLastPara="1" vertOverflow="ellipsis" vert="horz" wrap="square" anchor="ctr" anchorCtr="1"/>
                <a:lstStyle/>
                <a:p>
                  <a:pPr>
                    <a:defRPr sz="1000" b="1" i="0" u="none" strike="noStrike" kern="1200" baseline="0">
                      <a:solidFill>
                        <a:srgbClr val="000000"/>
                      </a:solidFill>
                      <a:latin typeface="Calibri"/>
                      <a:ea typeface="Calibri"/>
                      <a:cs typeface="Calibri"/>
                    </a:defRPr>
                  </a:pPr>
                  <a:endParaRPr lang="ru-RU"/>
                </a:p>
              </c:txPr>
              <c:dLblPos val="outEnd"/>
              <c:showLegendKey val="0"/>
              <c:showVal val="1"/>
              <c:showCatName val="0"/>
              <c:showSerName val="1"/>
              <c:showPercent val="0"/>
              <c:showBubbleSize val="0"/>
              <c:extLst>
                <c:ext xmlns:c15="http://schemas.microsoft.com/office/drawing/2012/chart" uri="{CE6537A1-D6FC-4f65-9D91-7224C49458BB}">
                  <c15:layout/>
                </c:ext>
              </c:extLst>
            </c:dLbl>
            <c:numFmt formatCode="#,##0" sourceLinked="0"/>
            <c:spPr>
              <a:noFill/>
              <a:ln w="25400">
                <a:noFill/>
              </a:ln>
            </c:spPr>
            <c:txPr>
              <a:bodyPr rot="0" spcFirstLastPara="1" vertOverflow="ellipsis" vert="horz" wrap="square" anchor="ctr" anchorCtr="1"/>
              <a:lstStyle/>
              <a:p>
                <a:pPr>
                  <a:defRPr sz="1000" b="0" i="0" u="none" strike="noStrike" kern="1200" baseline="0">
                    <a:solidFill>
                      <a:srgbClr val="000000"/>
                    </a:solidFill>
                    <a:latin typeface="Calibri"/>
                    <a:ea typeface="Calibri"/>
                    <a:cs typeface="Calibri"/>
                  </a:defRPr>
                </a:pPr>
                <a:endParaRPr lang="ru-RU"/>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Ref>
              <c:f>'Introducerea datelor'!$C$79</c:f>
              <c:numCache>
                <c:formatCode>General</c:formatCode>
                <c:ptCount val="1"/>
                <c:pt idx="0">
                  <c:v>14</c:v>
                </c:pt>
              </c:numCache>
            </c:numRef>
          </c:val>
        </c:ser>
        <c:dLbls>
          <c:showLegendKey val="0"/>
          <c:showVal val="0"/>
          <c:showCatName val="0"/>
          <c:showSerName val="0"/>
          <c:showPercent val="0"/>
          <c:showBubbleSize val="0"/>
        </c:dLbls>
        <c:gapWidth val="79"/>
        <c:axId val="242533904"/>
        <c:axId val="242534296"/>
      </c:barChart>
      <c:catAx>
        <c:axId val="242533904"/>
        <c:scaling>
          <c:orientation val="minMax"/>
        </c:scaling>
        <c:delete val="1"/>
        <c:axPos val="l"/>
        <c:majorTickMark val="out"/>
        <c:minorTickMark val="none"/>
        <c:tickLblPos val="none"/>
        <c:crossAx val="242534296"/>
        <c:crosses val="autoZero"/>
        <c:auto val="1"/>
        <c:lblAlgn val="ctr"/>
        <c:lblOffset val="100"/>
        <c:noMultiLvlLbl val="0"/>
      </c:catAx>
      <c:valAx>
        <c:axId val="242534296"/>
        <c:scaling>
          <c:orientation val="minMax"/>
        </c:scaling>
        <c:delete val="0"/>
        <c:axPos val="t"/>
        <c:majorGridlines>
          <c:spPr>
            <a:ln w="3175">
              <a:solidFill>
                <a:srgbClr val="000000"/>
              </a:solidFill>
              <a:prstDash val="solid"/>
            </a:ln>
          </c:spPr>
        </c:majorGridlines>
        <c:numFmt formatCode="General" sourceLinked="1"/>
        <c:majorTickMark val="out"/>
        <c:minorTickMark val="none"/>
        <c:tickLblPos val="low"/>
        <c:spPr>
          <a:ln w="3175">
            <a:solidFill>
              <a:srgbClr val="000000"/>
            </a:solidFill>
            <a:prstDash val="solid"/>
          </a:ln>
        </c:spPr>
        <c:txPr>
          <a:bodyPr rot="0" spcFirstLastPara="1" vertOverflow="ellipsis" wrap="square" anchor="ctr" anchorCtr="1"/>
          <a:lstStyle/>
          <a:p>
            <a:pPr>
              <a:defRPr sz="1000" b="0" i="0" u="none" strike="noStrike" kern="1200" baseline="0">
                <a:solidFill>
                  <a:srgbClr val="000000"/>
                </a:solidFill>
                <a:latin typeface="Calibri"/>
                <a:ea typeface="Calibri"/>
                <a:cs typeface="Calibri"/>
              </a:defRPr>
            </a:pPr>
            <a:endParaRPr lang="ru-RU"/>
          </a:p>
        </c:txPr>
        <c:crossAx val="242533904"/>
        <c:crosses val="max"/>
        <c:crossBetween val="between"/>
      </c:valAx>
      <c:spPr>
        <a:solidFill>
          <a:srgbClr val="FFFFFF"/>
        </a:solidFill>
        <a:ln w="25400">
          <a:noFill/>
        </a:ln>
      </c:spPr>
    </c:plotArea>
    <c:legend>
      <c:legendPos val="r"/>
      <c:legendEntry>
        <c:idx val="0"/>
        <c:delete val="1"/>
      </c:legendEntry>
      <c:layout>
        <c:manualLayout>
          <c:xMode val="edge"/>
          <c:yMode val="edge"/>
          <c:x val="0.29449152542372881"/>
          <c:y val="0.80434782608695654"/>
          <c:w val="1.6949152542372892E-2"/>
          <c:h val="2.8985507246376829E-2"/>
        </c:manualLayout>
      </c:layout>
      <c:overlay val="0"/>
      <c:spPr>
        <a:noFill/>
        <a:ln w="25400">
          <a:noFill/>
        </a:ln>
      </c:spPr>
      <c:txPr>
        <a:bodyPr rot="0" spcFirstLastPara="1" vertOverflow="ellipsis" vert="horz" wrap="square" anchor="ctr" anchorCtr="1"/>
        <a:lstStyle/>
        <a:p>
          <a:pPr>
            <a:defRPr sz="675" b="0" i="0" u="none" strike="noStrike" kern="1200" baseline="0">
              <a:solidFill>
                <a:srgbClr val="000000"/>
              </a:solidFill>
              <a:latin typeface="Calibri"/>
              <a:ea typeface="Calibri"/>
              <a:cs typeface="Calibri"/>
            </a:defRPr>
          </a:pPr>
          <a:endParaRPr lang="ru-RU"/>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ru-RU"/>
    </a:p>
  </c:txPr>
  <c:printSettings>
    <c:headerFooter/>
    <c:pageMargins b="1" l="0.75000000000000211" r="0.75000000000000211"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7.0938215102974822E-2"/>
          <c:y val="0.13661275087917776"/>
          <c:w val="0.89702517162471462"/>
          <c:h val="0.60656061390354965"/>
        </c:manualLayout>
      </c:layout>
      <c:barChart>
        <c:barDir val="col"/>
        <c:grouping val="clustered"/>
        <c:varyColors val="0"/>
        <c:ser>
          <c:idx val="0"/>
          <c:order val="0"/>
          <c:tx>
            <c:strRef>
              <c:f>'Introducerea datelor'!$C$83</c:f>
              <c:strCache>
                <c:ptCount val="1"/>
                <c:pt idx="0">
                  <c:v>Identified (Identificați)</c:v>
                </c:pt>
              </c:strCache>
            </c:strRef>
          </c:tx>
          <c:spPr>
            <a:solidFill>
              <a:schemeClr val="dk1">
                <a:tint val="88500"/>
              </a:schemeClr>
            </a:solidFill>
            <a:ln>
              <a:noFill/>
            </a:ln>
            <a:effectLst/>
          </c:spPr>
          <c:invertIfNegative val="0"/>
          <c:dLbls>
            <c:spPr>
              <a:noFill/>
              <a:ln w="25400">
                <a:noFill/>
              </a:ln>
            </c:spPr>
            <c:txPr>
              <a:bodyPr rot="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'Introducerea datelor'!$C$84</c:f>
              <c:numCache>
                <c:formatCode>General</c:formatCode>
                <c:ptCount val="1"/>
                <c:pt idx="0">
                  <c:v>3</c:v>
                </c:pt>
              </c:numCache>
            </c:numRef>
          </c:val>
        </c:ser>
        <c:ser>
          <c:idx val="1"/>
          <c:order val="1"/>
          <c:tx>
            <c:strRef>
              <c:f>'Introducerea datelor'!$D$83</c:f>
              <c:strCache>
                <c:ptCount val="1"/>
                <c:pt idx="0">
                  <c:v>Assessed (Evaluați)</c:v>
                </c:pt>
              </c:strCache>
            </c:strRef>
          </c:tx>
          <c:spPr>
            <a:solidFill>
              <a:schemeClr val="dk1">
                <a:tint val="55000"/>
              </a:schemeClr>
            </a:solidFill>
            <a:ln>
              <a:noFill/>
            </a:ln>
            <a:effectLst/>
          </c:spPr>
          <c:invertIfNegative val="0"/>
          <c:dLbls>
            <c:spPr>
              <a:noFill/>
              <a:ln w="25400">
                <a:noFill/>
              </a:ln>
            </c:spPr>
            <c:txPr>
              <a:bodyPr rot="0" spcFirstLastPara="1" vertOverflow="ellipsis" vert="horz" wrap="square" lIns="38100" tIns="19050" rIns="38100" bIns="19050" anchor="ctr" anchorCtr="1">
                <a:spAutoFit/>
              </a:bodyPr>
              <a:lstStyle/>
              <a:p>
                <a:pPr>
                  <a:defRPr sz="800" b="0" i="0" u="none" strike="noStrike" kern="1200" baseline="0">
                    <a:solidFill>
                      <a:srgbClr val="000000"/>
                    </a:solidFill>
                    <a:latin typeface="Arial"/>
                    <a:ea typeface="Arial"/>
                    <a:cs typeface="Arial"/>
                  </a:defRPr>
                </a:pPr>
                <a:endParaRPr lang="ru-RU"/>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'Introducerea datelor'!$D$84</c:f>
              <c:numCache>
                <c:formatCode>General</c:formatCode>
                <c:ptCount val="1"/>
                <c:pt idx="0">
                  <c:v>2</c:v>
                </c:pt>
              </c:numCache>
            </c:numRef>
          </c:val>
        </c:ser>
        <c:ser>
          <c:idx val="2"/>
          <c:order val="2"/>
          <c:tx>
            <c:strRef>
              <c:f>'Introducerea datelor'!$E$83</c:f>
              <c:strCache>
                <c:ptCount val="1"/>
                <c:pt idx="0">
                  <c:v>Approved (Aprobați)</c:v>
                </c:pt>
              </c:strCache>
            </c:strRef>
          </c:tx>
          <c:spPr>
            <a:solidFill>
              <a:schemeClr val="dk1">
                <a:tint val="75000"/>
              </a:schemeClr>
            </a:solidFill>
            <a:ln>
              <a:noFill/>
            </a:ln>
            <a:effectLst/>
          </c:spPr>
          <c:invertIfNegative val="0"/>
          <c:dLbls>
            <c:spPr>
              <a:noFill/>
              <a:ln w="25400">
                <a:noFill/>
              </a:ln>
            </c:spPr>
            <c:txPr>
              <a:bodyPr rot="0" spcFirstLastPara="1" vertOverflow="ellipsis" vert="horz" wrap="square" lIns="38100" tIns="19050" rIns="38100" bIns="19050" anchor="ctr" anchorCtr="1">
                <a:spAutoFit/>
              </a:bodyPr>
              <a:lstStyle/>
              <a:p>
                <a:pPr>
                  <a:defRPr sz="800" b="0" i="0" u="none" strike="noStrike" kern="1200" baseline="0">
                    <a:solidFill>
                      <a:srgbClr val="000000"/>
                    </a:solidFill>
                    <a:latin typeface="Arial"/>
                    <a:ea typeface="Arial"/>
                    <a:cs typeface="Arial"/>
                  </a:defRPr>
                </a:pPr>
                <a:endParaRPr lang="ru-RU"/>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'Introducerea datelor'!$E$84</c:f>
              <c:numCache>
                <c:formatCode>General</c:formatCode>
                <c:ptCount val="1"/>
                <c:pt idx="0">
                  <c:v>3</c:v>
                </c:pt>
              </c:numCache>
            </c:numRef>
          </c:val>
        </c:ser>
        <c:ser>
          <c:idx val="3"/>
          <c:order val="3"/>
          <c:tx>
            <c:strRef>
              <c:f>'Introducerea datelor'!$F$83</c:f>
              <c:strCache>
                <c:ptCount val="1"/>
                <c:pt idx="0">
                  <c:v>Signed (Contracte semnate)</c:v>
                </c:pt>
              </c:strCache>
            </c:strRef>
          </c:tx>
          <c:spPr>
            <a:solidFill>
              <a:schemeClr val="dk1">
                <a:tint val="98500"/>
              </a:schemeClr>
            </a:solidFill>
            <a:ln>
              <a:noFill/>
            </a:ln>
            <a:effectLst/>
          </c:spPr>
          <c:invertIfNegative val="0"/>
          <c:dLbls>
            <c:spPr>
              <a:noFill/>
              <a:ln w="25400">
                <a:noFill/>
              </a:ln>
            </c:spPr>
            <c:txPr>
              <a:bodyPr rot="0" spcFirstLastPara="1" vertOverflow="ellipsis" vert="horz" wrap="square" lIns="38100" tIns="19050" rIns="38100" bIns="19050" anchor="ctr" anchorCtr="1">
                <a:spAutoFit/>
              </a:bodyPr>
              <a:lstStyle/>
              <a:p>
                <a:pPr>
                  <a:defRPr sz="800" b="0" i="0" u="none" strike="noStrike" kern="1200" baseline="0">
                    <a:solidFill>
                      <a:srgbClr val="000000"/>
                    </a:solidFill>
                    <a:latin typeface="Arial"/>
                    <a:ea typeface="Arial"/>
                    <a:cs typeface="Arial"/>
                  </a:defRPr>
                </a:pPr>
                <a:endParaRPr lang="ru-RU"/>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'Introducerea datelor'!$F$84</c:f>
              <c:numCache>
                <c:formatCode>General</c:formatCode>
                <c:ptCount val="1"/>
                <c:pt idx="0">
                  <c:v>3</c:v>
                </c:pt>
              </c:numCache>
            </c:numRef>
          </c:val>
        </c:ser>
        <c:ser>
          <c:idx val="4"/>
          <c:order val="4"/>
          <c:tx>
            <c:strRef>
              <c:f>'Introducerea datelor'!$G$83</c:f>
              <c:strCache>
                <c:ptCount val="1"/>
                <c:pt idx="0">
                  <c:v>Receiving Funding (Au recepționat surse)</c:v>
                </c:pt>
              </c:strCache>
            </c:strRef>
          </c:tx>
          <c:spPr>
            <a:solidFill>
              <a:schemeClr val="dk1">
                <a:tint val="30000"/>
              </a:schemeClr>
            </a:solidFill>
            <a:ln>
              <a:noFill/>
            </a:ln>
            <a:effectLst/>
          </c:spPr>
          <c:invertIfNegative val="0"/>
          <c:dLbls>
            <c:spPr>
              <a:noFill/>
              <a:ln w="25400">
                <a:noFill/>
              </a:ln>
            </c:spPr>
            <c:txPr>
              <a:bodyPr rot="0" spcFirstLastPara="1" vertOverflow="ellipsis" vert="horz" wrap="square" lIns="38100" tIns="19050" rIns="38100" bIns="19050" anchor="ctr" anchorCtr="1">
                <a:spAutoFit/>
              </a:bodyPr>
              <a:lstStyle/>
              <a:p>
                <a:pPr>
                  <a:defRPr sz="800" b="0" i="0" u="none" strike="noStrike" kern="1200" baseline="0">
                    <a:solidFill>
                      <a:srgbClr val="000000"/>
                    </a:solidFill>
                    <a:latin typeface="Arial"/>
                    <a:ea typeface="Arial"/>
                    <a:cs typeface="Arial"/>
                  </a:defRPr>
                </a:pPr>
                <a:endParaRPr lang="ru-RU"/>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'Introducerea datelor'!$G$84</c:f>
              <c:numCache>
                <c:formatCode>General</c:formatCode>
                <c:ptCount val="1"/>
                <c:pt idx="0">
                  <c:v>3</c:v>
                </c:pt>
              </c:numCache>
            </c:numRef>
          </c:val>
        </c:ser>
        <c:dLbls>
          <c:showLegendKey val="0"/>
          <c:showVal val="0"/>
          <c:showCatName val="0"/>
          <c:showSerName val="0"/>
          <c:showPercent val="0"/>
          <c:showBubbleSize val="0"/>
        </c:dLbls>
        <c:gapWidth val="150"/>
        <c:overlap val="-20"/>
        <c:axId val="242535080"/>
        <c:axId val="242535472"/>
      </c:barChart>
      <c:catAx>
        <c:axId val="242535080"/>
        <c:scaling>
          <c:orientation val="minMax"/>
        </c:scaling>
        <c:delete val="0"/>
        <c:axPos val="b"/>
        <c:majorTickMark val="none"/>
        <c:minorTickMark val="none"/>
        <c:tickLblPos val="none"/>
        <c:spPr>
          <a:ln w="3175">
            <a:solidFill>
              <a:srgbClr val="000000"/>
            </a:solidFill>
            <a:prstDash val="solid"/>
          </a:ln>
        </c:spPr>
        <c:txPr>
          <a:bodyPr rot="-60000000" spcFirstLastPara="1" vertOverflow="ellipsis" vert="horz" wrap="square" anchor="ctr" anchorCtr="1"/>
          <a:lstStyle/>
          <a:p>
            <a:pPr>
              <a:defRPr sz="800" b="0" i="0" u="none" strike="noStrike" kern="1200" baseline="0">
                <a:solidFill>
                  <a:srgbClr val="000000"/>
                </a:solidFill>
                <a:latin typeface="Arial"/>
                <a:ea typeface="Arial"/>
                <a:cs typeface="Arial"/>
              </a:defRPr>
            </a:pPr>
            <a:endParaRPr lang="ru-RU"/>
          </a:p>
        </c:txPr>
        <c:crossAx val="242535472"/>
        <c:crosses val="autoZero"/>
        <c:auto val="0"/>
        <c:lblAlgn val="ctr"/>
        <c:lblOffset val="100"/>
        <c:tickMarkSkip val="1"/>
        <c:noMultiLvlLbl val="0"/>
      </c:catAx>
      <c:valAx>
        <c:axId val="24253547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ru-RU"/>
          </a:p>
        </c:txPr>
        <c:crossAx val="242535080"/>
        <c:crosses val="autoZero"/>
        <c:crossBetween val="between"/>
      </c:valAx>
      <c:spPr>
        <a:noFill/>
        <a:ln w="25400">
          <a:noFill/>
        </a:ln>
      </c:spPr>
    </c:plotArea>
    <c:legend>
      <c:legendPos val="b"/>
      <c:layout>
        <c:manualLayout>
          <c:xMode val="edge"/>
          <c:yMode val="edge"/>
          <c:x val="0"/>
          <c:y val="0.77490928388049862"/>
          <c:w val="1"/>
          <c:h val="0.18137486912496592"/>
        </c:manualLayout>
      </c:layout>
      <c:overlay val="0"/>
      <c:spPr>
        <a:noFill/>
        <a:ln w="25400">
          <a:noFill/>
        </a:ln>
      </c:spPr>
      <c:txPr>
        <a:bodyPr rot="0" spcFirstLastPara="1" vertOverflow="ellipsis" vert="horz" wrap="square" anchor="ctr" anchorCtr="1"/>
        <a:lstStyle/>
        <a:p>
          <a:pPr rtl="0">
            <a:defRPr sz="675" b="0" i="0" u="none" strike="noStrike" kern="1200" baseline="0">
              <a:solidFill>
                <a:srgbClr val="000000"/>
              </a:solidFill>
              <a:latin typeface="Arial"/>
              <a:ea typeface="Arial"/>
              <a:cs typeface="Arial"/>
            </a:defRPr>
          </a:pPr>
          <a:endParaRPr lang="ru-RU"/>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ru-RU"/>
    </a:p>
  </c:txPr>
  <c:printSettings>
    <c:headerFooter alignWithMargins="0"/>
    <c:pageMargins b="1" l="0.75000000000000022" r="0.75000000000000022"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299771167048174"/>
          <c:y val="5.6000000000000001E-2"/>
          <c:w val="0.54462242562929064"/>
          <c:h val="0.56000000000000005"/>
        </c:manualLayout>
      </c:layout>
      <c:barChart>
        <c:barDir val="bar"/>
        <c:grouping val="percentStacked"/>
        <c:varyColors val="0"/>
        <c:ser>
          <c:idx val="0"/>
          <c:order val="0"/>
          <c:tx>
            <c:strRef>
              <c:f>'Introducerea datelor'!$D$71</c:f>
              <c:strCache>
                <c:ptCount val="1"/>
                <c:pt idx="0">
                  <c:v>Fulfilled (Finisate)</c:v>
                </c:pt>
              </c:strCache>
            </c:strRef>
          </c:tx>
          <c:spPr>
            <a:solidFill>
              <a:srgbClr val="99CC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'Introducerea datelor'!$B$72:$B$73</c:f>
              <c:strCache>
                <c:ptCount val="2"/>
                <c:pt idx="0">
                  <c:v>Conditions precedent (CPs) (Condiții Precedente (CP))</c:v>
                </c:pt>
                <c:pt idx="1">
                  <c:v>Time Bound Actions (TBAs) (Acțiuni Prestabilite în Timp (TBA))</c:v>
                </c:pt>
              </c:strCache>
            </c:strRef>
          </c:cat>
          <c:val>
            <c:numRef>
              <c:f>'Introducerea datelor'!$D$72:$D$73</c:f>
              <c:numCache>
                <c:formatCode>0</c:formatCode>
                <c:ptCount val="2"/>
                <c:pt idx="0">
                  <c:v>3</c:v>
                </c:pt>
              </c:numCache>
            </c:numRef>
          </c:val>
        </c:ser>
        <c:ser>
          <c:idx val="1"/>
          <c:order val="1"/>
          <c:tx>
            <c:strRef>
              <c:f>'Introducerea datelor'!$E$71</c:f>
              <c:strCache>
                <c:ptCount val="1"/>
                <c:pt idx="0">
                  <c:v>Not fulfilled, but within deadline (Ne finisate, dar realizarea  în conformitate cu planul)</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00" b="1" i="0" u="none" strike="noStrike" baseline="0">
                    <a:solidFill>
                      <a:srgbClr val="000000"/>
                    </a:solidFill>
                    <a:latin typeface="Arial"/>
                    <a:ea typeface="Arial"/>
                    <a:cs typeface="Arial"/>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'Introducerea datelor'!$B$72:$B$73</c:f>
              <c:strCache>
                <c:ptCount val="2"/>
                <c:pt idx="0">
                  <c:v>Conditions precedent (CPs) (Condiții Precedente (CP))</c:v>
                </c:pt>
                <c:pt idx="1">
                  <c:v>Time Bound Actions (TBAs) (Acțiuni Prestabilite în Timp (TBA))</c:v>
                </c:pt>
              </c:strCache>
            </c:strRef>
          </c:cat>
          <c:val>
            <c:numRef>
              <c:f>'Introducerea datelor'!$E$72:$E$73</c:f>
              <c:numCache>
                <c:formatCode>0</c:formatCode>
                <c:ptCount val="2"/>
                <c:pt idx="0">
                  <c:v>0</c:v>
                </c:pt>
              </c:numCache>
            </c:numRef>
          </c:val>
        </c:ser>
        <c:ser>
          <c:idx val="2"/>
          <c:order val="2"/>
          <c:tx>
            <c:strRef>
              <c:f>'Introducerea datelor'!$F$71</c:f>
              <c:strCache>
                <c:ptCount val="1"/>
                <c:pt idx="0">
                  <c:v>Not fulfilled, and past the deadline (Ne finisate, și au depășit planul de realizare)</c:v>
                </c:pt>
              </c:strCache>
            </c:strRef>
          </c:tx>
          <c:spPr>
            <a:solidFill>
              <a:srgbClr val="FF505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datelor'!$B$72:$B$73</c:f>
              <c:strCache>
                <c:ptCount val="2"/>
                <c:pt idx="0">
                  <c:v>Conditions precedent (CPs) (Condiții Precedente (CP))</c:v>
                </c:pt>
                <c:pt idx="1">
                  <c:v>Time Bound Actions (TBAs) (Acțiuni Prestabilite în Timp (TBA))</c:v>
                </c:pt>
              </c:strCache>
            </c:strRef>
          </c:cat>
          <c:val>
            <c:numRef>
              <c:f>'Introducerea datelor'!$F$72:$F$73</c:f>
              <c:numCache>
                <c:formatCode>0</c:formatCode>
                <c:ptCount val="2"/>
              </c:numCache>
            </c:numRef>
          </c:val>
        </c:ser>
        <c:dLbls>
          <c:showLegendKey val="0"/>
          <c:showVal val="0"/>
          <c:showCatName val="0"/>
          <c:showSerName val="0"/>
          <c:showPercent val="0"/>
          <c:showBubbleSize val="0"/>
        </c:dLbls>
        <c:gapWidth val="70"/>
        <c:overlap val="100"/>
        <c:axId val="242536648"/>
        <c:axId val="243228336"/>
      </c:barChart>
      <c:catAx>
        <c:axId val="24253664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ru-RU"/>
          </a:p>
        </c:txPr>
        <c:crossAx val="243228336"/>
        <c:crosses val="autoZero"/>
        <c:auto val="1"/>
        <c:lblAlgn val="ctr"/>
        <c:lblOffset val="100"/>
        <c:tickLblSkip val="1"/>
        <c:tickMarkSkip val="1"/>
        <c:noMultiLvlLbl val="0"/>
      </c:catAx>
      <c:valAx>
        <c:axId val="243228336"/>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ru-RU"/>
          </a:p>
        </c:txPr>
        <c:crossAx val="242536648"/>
        <c:crosses val="autoZero"/>
        <c:crossBetween val="between"/>
      </c:valAx>
      <c:spPr>
        <a:noFill/>
        <a:ln w="25400">
          <a:noFill/>
        </a:ln>
      </c:spPr>
    </c:plotArea>
    <c:legend>
      <c:legendPos val="r"/>
      <c:layout>
        <c:manualLayout>
          <c:xMode val="edge"/>
          <c:yMode val="edge"/>
          <c:x val="2.9748283752860413E-2"/>
          <c:y val="0.81599999999999995"/>
          <c:w val="0.95423340961098402"/>
          <c:h val="0.16000000000000003"/>
        </c:manualLayout>
      </c:layout>
      <c:overlay val="0"/>
      <c:spPr>
        <a:noFill/>
        <a:ln w="25400">
          <a:noFill/>
        </a:ln>
      </c:spPr>
      <c:txPr>
        <a:bodyPr/>
        <a:lstStyle/>
        <a:p>
          <a:pPr>
            <a:defRPr sz="675" b="0" i="0" u="none" strike="noStrike" baseline="0">
              <a:solidFill>
                <a:srgbClr val="000000"/>
              </a:solidFill>
              <a:latin typeface="Arial"/>
              <a:ea typeface="Arial"/>
              <a:cs typeface="Arial"/>
            </a:defRPr>
          </a:pPr>
          <a:endParaRPr lang="ru-RU"/>
        </a:p>
      </c:txPr>
    </c:legend>
    <c:plotVisOnly val="1"/>
    <c:dispBlanksAs val="gap"/>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ru-RU"/>
    </a:p>
  </c:txPr>
  <c:printSettings>
    <c:headerFooter alignWithMargins="0"/>
    <c:pageMargins b="1" l="0.75000000000000211" r="0.75000000000000211"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21472435519785982"/>
          <c:y val="0.12154728922244371"/>
          <c:w val="0.60327318841303279"/>
          <c:h val="0.5524876782838356"/>
        </c:manualLayout>
      </c:layout>
      <c:barChart>
        <c:barDir val="bar"/>
        <c:grouping val="percentStacked"/>
        <c:varyColors val="0"/>
        <c:ser>
          <c:idx val="1"/>
          <c:order val="0"/>
          <c:tx>
            <c:strRef>
              <c:f>'Introducerea datelor'!$D$88</c:f>
              <c:strCache>
                <c:ptCount val="1"/>
                <c:pt idx="0">
                  <c:v># Received (Recepționat)</c:v>
                </c:pt>
              </c:strCache>
            </c:strRef>
          </c:tx>
          <c:spPr>
            <a:solidFill>
              <a:srgbClr val="99CC00"/>
            </a:solidFill>
            <a:ln w="25400">
              <a:noFill/>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'Introducerea datelor'!$B$89:$B$90</c:f>
              <c:strCache>
                <c:ptCount val="2"/>
                <c:pt idx="0">
                  <c:v>SSR to SR</c:v>
                </c:pt>
                <c:pt idx="1">
                  <c:v>SRs to PR</c:v>
                </c:pt>
              </c:strCache>
            </c:strRef>
          </c:cat>
          <c:val>
            <c:numRef>
              <c:f>'Introducerea datelor'!$D$89:$D$90</c:f>
              <c:numCache>
                <c:formatCode>0</c:formatCode>
                <c:ptCount val="2"/>
                <c:pt idx="0">
                  <c:v>8</c:v>
                </c:pt>
                <c:pt idx="1">
                  <c:v>3</c:v>
                </c:pt>
              </c:numCache>
            </c:numRef>
          </c:val>
        </c:ser>
        <c:ser>
          <c:idx val="2"/>
          <c:order val="1"/>
          <c:tx>
            <c:strRef>
              <c:f>'Introducerea datelor'!$E$88</c:f>
              <c:strCache>
                <c:ptCount val="1"/>
                <c:pt idx="0">
                  <c:v>Pending (În așteptare)</c:v>
                </c:pt>
              </c:strCache>
            </c:strRef>
          </c:tx>
          <c:spPr>
            <a:solidFill>
              <a:srgbClr val="FF5050"/>
            </a:solidFill>
            <a:ln w="25400">
              <a:noFill/>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'Introducerea datelor'!$B$89:$B$90</c:f>
              <c:strCache>
                <c:ptCount val="2"/>
                <c:pt idx="0">
                  <c:v>SSR to SR</c:v>
                </c:pt>
                <c:pt idx="1">
                  <c:v>SRs to PR</c:v>
                </c:pt>
              </c:strCache>
            </c:strRef>
          </c:cat>
          <c:val>
            <c:numRef>
              <c:f>'Introducerea datelor'!$E$89:$E$90</c:f>
              <c:numCache>
                <c:formatCode>General</c:formatCode>
                <c:ptCount val="2"/>
                <c:pt idx="0" formatCode="0">
                  <c:v>0</c:v>
                </c:pt>
                <c:pt idx="1">
                  <c:v>0</c:v>
                </c:pt>
              </c:numCache>
            </c:numRef>
          </c:val>
        </c:ser>
        <c:dLbls>
          <c:showLegendKey val="0"/>
          <c:showVal val="0"/>
          <c:showCatName val="0"/>
          <c:showSerName val="0"/>
          <c:showPercent val="0"/>
          <c:showBubbleSize val="0"/>
        </c:dLbls>
        <c:gapWidth val="101"/>
        <c:overlap val="100"/>
        <c:axId val="243229120"/>
        <c:axId val="243229512"/>
      </c:barChart>
      <c:catAx>
        <c:axId val="24322912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ru-RU"/>
          </a:p>
        </c:txPr>
        <c:crossAx val="243229512"/>
        <c:crosses val="autoZero"/>
        <c:auto val="1"/>
        <c:lblAlgn val="ctr"/>
        <c:lblOffset val="100"/>
        <c:noMultiLvlLbl val="0"/>
      </c:catAx>
      <c:valAx>
        <c:axId val="243229512"/>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ru-RU"/>
          </a:p>
        </c:txPr>
        <c:crossAx val="243229120"/>
        <c:crosses val="max"/>
        <c:crossBetween val="between"/>
      </c:valAx>
    </c:plotArea>
    <c:legend>
      <c:legendPos val="r"/>
      <c:legendEntry>
        <c:idx val="0"/>
        <c:txPr>
          <a:bodyPr/>
          <a:lstStyle/>
          <a:p>
            <a:pPr>
              <a:defRPr sz="675" b="0" i="0" u="none" strike="noStrike" baseline="0">
                <a:solidFill>
                  <a:srgbClr val="000000"/>
                </a:solidFill>
                <a:latin typeface="Calibri"/>
                <a:ea typeface="Calibri"/>
                <a:cs typeface="Calibri"/>
              </a:defRPr>
            </a:pPr>
            <a:endParaRPr lang="ru-RU"/>
          </a:p>
        </c:txPr>
      </c:legendEntry>
      <c:legendEntry>
        <c:idx val="1"/>
        <c:txPr>
          <a:bodyPr/>
          <a:lstStyle/>
          <a:p>
            <a:pPr>
              <a:defRPr sz="675" b="0" i="0" u="none" strike="noStrike" baseline="0">
                <a:solidFill>
                  <a:srgbClr val="000000"/>
                </a:solidFill>
                <a:latin typeface="Calibri"/>
                <a:ea typeface="Calibri"/>
                <a:cs typeface="Calibri"/>
              </a:defRPr>
            </a:pPr>
            <a:endParaRPr lang="ru-RU"/>
          </a:p>
        </c:txPr>
      </c:legendEntry>
      <c:layout>
        <c:manualLayout>
          <c:xMode val="edge"/>
          <c:yMode val="edge"/>
          <c:x val="0.31827956989247314"/>
          <c:y val="0.81215469613259672"/>
          <c:w val="0.35483870967741932"/>
          <c:h val="0.13259668508287292"/>
        </c:manualLayout>
      </c:layout>
      <c:overlay val="0"/>
      <c:spPr>
        <a:noFill/>
        <a:ln w="25400">
          <a:noFill/>
        </a:ln>
      </c:spPr>
      <c:txPr>
        <a:bodyPr/>
        <a:lstStyle/>
        <a:p>
          <a:pPr>
            <a:defRPr sz="675" b="0" i="0" u="none" strike="noStrike" baseline="0">
              <a:solidFill>
                <a:srgbClr val="000000"/>
              </a:solidFill>
              <a:latin typeface="Calibri"/>
              <a:ea typeface="Calibri"/>
              <a:cs typeface="Calibri"/>
            </a:defRPr>
          </a:pPr>
          <a:endParaRPr lang="ru-RU"/>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ru-RU"/>
    </a:p>
  </c:txPr>
  <c:printSettings>
    <c:headerFooter/>
    <c:pageMargins b="1" l="0.75000000000000211" r="0.75000000000000211"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71679861629131"/>
          <c:y val="0.10989010989011012"/>
          <c:w val="0.81094724363350612"/>
          <c:h val="0.54395604395604358"/>
        </c:manualLayout>
      </c:layout>
      <c:lineChart>
        <c:grouping val="standard"/>
        <c:varyColors val="0"/>
        <c:ser>
          <c:idx val="0"/>
          <c:order val="0"/>
          <c:tx>
            <c:strRef>
              <c:f>'Introducerea datelor'!$B$98</c:f>
              <c:strCache>
                <c:ptCount val="1"/>
                <c:pt idx="0">
                  <c:v>Budget Approved cumulative* (Buget Aprobat cumulativ*)</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'Introducerea datelor'!$C$98:$N$98</c:f>
            </c:numRef>
          </c:val>
          <c:smooth val="0"/>
        </c:ser>
        <c:ser>
          <c:idx val="1"/>
          <c:order val="1"/>
          <c:tx>
            <c:strRef>
              <c:f>'Introducerea datelor'!$B$99</c:f>
              <c:strCache>
                <c:ptCount val="1"/>
                <c:pt idx="0">
                  <c:v>Obligations cumulative (Obligațiuni cumulative)</c:v>
                </c:pt>
              </c:strCache>
            </c:strRef>
          </c:tx>
          <c:spPr>
            <a:ln w="12700">
              <a:solidFill>
                <a:srgbClr val="3366FF"/>
              </a:solidFill>
              <a:prstDash val="solid"/>
            </a:ln>
          </c:spPr>
          <c:marker>
            <c:symbol val="square"/>
            <c:size val="5"/>
            <c:spPr>
              <a:solidFill>
                <a:srgbClr val="99CCFF"/>
              </a:solidFill>
              <a:ln>
                <a:solidFill>
                  <a:srgbClr val="000080"/>
                </a:solidFill>
                <a:prstDash val="solid"/>
              </a:ln>
            </c:spPr>
          </c:marker>
          <c:val>
            <c:numRef>
              <c:f>'Introducerea datelor'!$C$99:$N$99</c:f>
            </c:numRef>
          </c:val>
          <c:smooth val="0"/>
        </c:ser>
        <c:ser>
          <c:idx val="2"/>
          <c:order val="2"/>
          <c:tx>
            <c:strRef>
              <c:f>'Introducerea datelor'!$B$100</c:f>
              <c:strCache>
                <c:ptCount val="1"/>
                <c:pt idx="0">
                  <c:v>Expenditures cumulative (Cheltuieli cumulative)</c:v>
                </c:pt>
              </c:strCache>
            </c:strRef>
          </c:tx>
          <c:spPr>
            <a:ln w="25400">
              <a:solidFill>
                <a:srgbClr val="FFCC99"/>
              </a:solidFill>
              <a:prstDash val="solid"/>
            </a:ln>
          </c:spPr>
          <c:marker>
            <c:symbol val="triangle"/>
            <c:size val="5"/>
            <c:spPr>
              <a:solidFill>
                <a:srgbClr val="FFCC99"/>
              </a:solidFill>
              <a:ln>
                <a:solidFill>
                  <a:srgbClr val="FF6600"/>
                </a:solidFill>
                <a:prstDash val="solid"/>
              </a:ln>
            </c:spPr>
          </c:marker>
          <c:val>
            <c:numRef>
              <c:f>'Introducerea datelor'!$C$100:$N$100</c:f>
            </c:numRef>
          </c:val>
          <c:smooth val="0"/>
        </c:ser>
        <c:dLbls>
          <c:showLegendKey val="0"/>
          <c:showVal val="0"/>
          <c:showCatName val="0"/>
          <c:showSerName val="0"/>
          <c:showPercent val="0"/>
          <c:showBubbleSize val="0"/>
        </c:dLbls>
        <c:marker val="1"/>
        <c:smooth val="0"/>
        <c:axId val="242533512"/>
        <c:axId val="242533120"/>
      </c:lineChart>
      <c:catAx>
        <c:axId val="2425335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ru-RU"/>
          </a:p>
        </c:txPr>
        <c:crossAx val="242533120"/>
        <c:crosses val="autoZero"/>
        <c:auto val="1"/>
        <c:lblAlgn val="ctr"/>
        <c:lblOffset val="100"/>
        <c:tickLblSkip val="1"/>
        <c:tickMarkSkip val="1"/>
        <c:noMultiLvlLbl val="0"/>
      </c:catAx>
      <c:valAx>
        <c:axId val="242533120"/>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425" b="0" i="0" u="none" strike="noStrike" baseline="0">
                <a:solidFill>
                  <a:srgbClr val="000000"/>
                </a:solidFill>
                <a:latin typeface="Arial"/>
                <a:ea typeface="Arial"/>
                <a:cs typeface="Arial"/>
              </a:defRPr>
            </a:pPr>
            <a:endParaRPr lang="ru-RU"/>
          </a:p>
        </c:txPr>
        <c:crossAx val="242533512"/>
        <c:crosses val="autoZero"/>
        <c:crossBetween val="between"/>
      </c:valAx>
      <c:spPr>
        <a:solidFill>
          <a:srgbClr val="FFFFFF"/>
        </a:solidFill>
        <a:ln w="12700">
          <a:solidFill>
            <a:srgbClr val="808080"/>
          </a:solidFill>
          <a:prstDash val="solid"/>
        </a:ln>
      </c:spPr>
    </c:plotArea>
    <c:legend>
      <c:legendPos val="r"/>
      <c:layout>
        <c:manualLayout>
          <c:xMode val="edge"/>
          <c:yMode val="edge"/>
          <c:x val="6.2189054726368161E-2"/>
          <c:y val="0.69780219780219777"/>
          <c:w val="0.92288557213930345"/>
          <c:h val="0.17582417582417587"/>
        </c:manualLayout>
      </c:layout>
      <c:overlay val="0"/>
      <c:spPr>
        <a:noFill/>
        <a:ln w="25400">
          <a:noFill/>
        </a:ln>
      </c:spPr>
      <c:txPr>
        <a:bodyPr/>
        <a:lstStyle/>
        <a:p>
          <a:pPr>
            <a:defRPr sz="505" b="0" i="0" u="none" strike="noStrike" baseline="0">
              <a:solidFill>
                <a:srgbClr val="000000"/>
              </a:solidFill>
              <a:latin typeface="Arial"/>
              <a:ea typeface="Arial"/>
              <a:cs typeface="Arial"/>
            </a:defRPr>
          </a:pPr>
          <a:endParaRPr lang="ru-RU"/>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ru-RU"/>
    </a:p>
  </c:txPr>
  <c:printSettings>
    <c:headerFooter alignWithMargins="0"/>
    <c:pageMargins b="1" l="0.75000000000000211" r="0.75000000000000211"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070422535211266E-2"/>
          <c:y val="9.8445595854922296E-2"/>
          <c:w val="0.89436619718309851"/>
          <c:h val="0.61658031088082899"/>
        </c:manualLayout>
      </c:layout>
      <c:barChart>
        <c:barDir val="col"/>
        <c:grouping val="clustered"/>
        <c:varyColors val="0"/>
        <c:ser>
          <c:idx val="0"/>
          <c:order val="0"/>
          <c:tx>
            <c:strRef>
              <c:f>'Introducerea datelor'!$G$119</c:f>
              <c:strCache>
                <c:ptCount val="1"/>
                <c:pt idx="0">
                  <c:v>Target // Ținta</c:v>
                </c:pt>
              </c:strCache>
            </c:strRef>
          </c:tx>
          <c:spPr>
            <a:solidFill>
              <a:srgbClr val="0066CC"/>
            </a:solidFill>
            <a:ln w="25400">
              <a:noFill/>
            </a:ln>
          </c:spPr>
          <c:invertIfNegative val="0"/>
          <c:val>
            <c:numRef>
              <c:f>'Introducerea datelor'!$H$119:$O$119</c:f>
              <c:numCache>
                <c:formatCode>#,##0</c:formatCode>
                <c:ptCount val="8"/>
                <c:pt idx="0">
                  <c:v>142</c:v>
                </c:pt>
                <c:pt idx="1">
                  <c:v>285</c:v>
                </c:pt>
                <c:pt idx="2">
                  <c:v>142</c:v>
                </c:pt>
                <c:pt idx="3">
                  <c:v>285</c:v>
                </c:pt>
                <c:pt idx="4">
                  <c:v>140</c:v>
                </c:pt>
                <c:pt idx="5">
                  <c:v>280</c:v>
                </c:pt>
                <c:pt idx="6">
                  <c:v>140</c:v>
                </c:pt>
                <c:pt idx="7">
                  <c:v>280</c:v>
                </c:pt>
              </c:numCache>
            </c:numRef>
          </c:val>
        </c:ser>
        <c:ser>
          <c:idx val="1"/>
          <c:order val="1"/>
          <c:tx>
            <c:strRef>
              <c:f>'Introducerea datelor'!$G$120</c:f>
              <c:strCache>
                <c:ptCount val="1"/>
                <c:pt idx="0">
                  <c:v>Achieved // Realizat</c:v>
                </c:pt>
              </c:strCache>
            </c:strRef>
          </c:tx>
          <c:spPr>
            <a:solidFill>
              <a:srgbClr val="00CCFF"/>
            </a:solidFill>
            <a:ln w="12700">
              <a:solidFill>
                <a:srgbClr val="000000"/>
              </a:solidFill>
              <a:prstDash val="solid"/>
            </a:ln>
          </c:spPr>
          <c:invertIfNegative val="0"/>
          <c:val>
            <c:numRef>
              <c:f>'Introducerea datelor'!$H$120:$O$120</c:f>
              <c:numCache>
                <c:formatCode>#,##0</c:formatCode>
                <c:ptCount val="8"/>
                <c:pt idx="0">
                  <c:v>63</c:v>
                </c:pt>
                <c:pt idx="1">
                  <c:v>288</c:v>
                </c:pt>
                <c:pt idx="2">
                  <c:v>152</c:v>
                </c:pt>
                <c:pt idx="3">
                  <c:v>290</c:v>
                </c:pt>
                <c:pt idx="4">
                  <c:v>137</c:v>
                </c:pt>
                <c:pt idx="5">
                  <c:v>283</c:v>
                </c:pt>
                <c:pt idx="6">
                  <c:v>95</c:v>
                </c:pt>
                <c:pt idx="7">
                  <c:v>326</c:v>
                </c:pt>
              </c:numCache>
            </c:numRef>
          </c:val>
        </c:ser>
        <c:dLbls>
          <c:showLegendKey val="0"/>
          <c:showVal val="0"/>
          <c:showCatName val="0"/>
          <c:showSerName val="0"/>
          <c:showPercent val="0"/>
          <c:showBubbleSize val="0"/>
        </c:dLbls>
        <c:gapWidth val="150"/>
        <c:axId val="242536256"/>
        <c:axId val="243230688"/>
      </c:barChart>
      <c:catAx>
        <c:axId val="242536256"/>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ru-RU"/>
          </a:p>
        </c:txPr>
        <c:crossAx val="243230688"/>
        <c:crosses val="autoZero"/>
        <c:auto val="1"/>
        <c:lblAlgn val="ctr"/>
        <c:lblOffset val="100"/>
        <c:tickLblSkip val="1"/>
        <c:tickMarkSkip val="1"/>
        <c:noMultiLvlLbl val="0"/>
      </c:catAx>
      <c:valAx>
        <c:axId val="243230688"/>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ru-RU"/>
          </a:p>
        </c:txPr>
        <c:crossAx val="242536256"/>
        <c:crosses val="autoZero"/>
        <c:crossBetween val="between"/>
      </c:valAx>
      <c:spPr>
        <a:noFill/>
        <a:ln w="25400">
          <a:noFill/>
        </a:ln>
      </c:spPr>
    </c:plotArea>
    <c:legend>
      <c:legendPos val="r"/>
      <c:layout>
        <c:manualLayout>
          <c:xMode val="edge"/>
          <c:yMode val="edge"/>
          <c:x val="0.17571103770752006"/>
          <c:y val="0.91191940556034845"/>
          <c:w val="0.57881283009536022"/>
          <c:h val="7.2539043624118629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ru-RU"/>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ru-RU"/>
    </a:p>
  </c:txPr>
  <c:printSettings>
    <c:headerFooter alignWithMargins="0"/>
    <c:pageMargins b="1" l="0.75000000000000233" r="0.75000000000000233"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nt Detail'!A1"/><Relationship Id="rId13" Type="http://schemas.openxmlformats.org/officeDocument/2006/relationships/image" Target="../media/image5.png"/><Relationship Id="rId3" Type="http://schemas.openxmlformats.org/officeDocument/2006/relationships/hyperlink" Target="#Finance!A1"/><Relationship Id="rId7" Type="http://schemas.openxmlformats.org/officeDocument/2006/relationships/hyperlink" Target="#Actions!A1"/><Relationship Id="rId12"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Recommendations!A1"/><Relationship Id="rId11" Type="http://schemas.openxmlformats.org/officeDocument/2006/relationships/image" Target="../media/image3.png"/><Relationship Id="rId5" Type="http://schemas.openxmlformats.org/officeDocument/2006/relationships/hyperlink" Target="#Management!A1"/><Relationship Id="rId10" Type="http://schemas.openxmlformats.org/officeDocument/2006/relationships/hyperlink" Target="#'Data Entry'!A1"/><Relationship Id="rId4" Type="http://schemas.openxmlformats.org/officeDocument/2006/relationships/hyperlink" Target="#Programmatic!A1"/><Relationship Id="rId9" Type="http://schemas.openxmlformats.org/officeDocument/2006/relationships/hyperlink" Target="#'List of Indicators'!A1"/></Relationships>
</file>

<file path=xl/drawings/_rels/drawing10.xml.rels><?xml version="1.0" encoding="UTF-8" standalone="yes"?>
<Relationships xmlns="http://schemas.openxmlformats.org/package/2006/relationships"><Relationship Id="rId1" Type="http://schemas.openxmlformats.org/officeDocument/2006/relationships/image" Target="../media/image8.jpeg"/></Relationships>
</file>

<file path=xl/drawings/_rels/drawing2.xml.rels><?xml version="1.0" encoding="UTF-8" standalone="yes"?>
<Relationships xmlns="http://schemas.openxmlformats.org/package/2006/relationships"><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http://www.crwflags.com/fotw/flags/country.html#http://www.crwflags.com/fotw/flags/country.html"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hyperlink" Target="#Menu!A1"/><Relationship Id="rId1" Type="http://schemas.openxmlformats.org/officeDocument/2006/relationships/chart" Target="../charts/chart1.xml"/><Relationship Id="rId6" Type="http://schemas.openxmlformats.org/officeDocument/2006/relationships/image" Target="../media/image7.png"/><Relationship Id="rId5" Type="http://schemas.openxmlformats.org/officeDocument/2006/relationships/chart" Target="../charts/chart3.xml"/><Relationship Id="rId4"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hyperlink" Target="#Menu!A1"/><Relationship Id="rId5" Type="http://schemas.openxmlformats.org/officeDocument/2006/relationships/chart" Target="../charts/chart8.xml"/><Relationship Id="rId4" Type="http://schemas.openxmlformats.org/officeDocument/2006/relationships/chart" Target="../charts/chart7.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hyperlink" Target="#Menu!A1"/><Relationship Id="rId1" Type="http://schemas.openxmlformats.org/officeDocument/2006/relationships/chart" Target="../charts/chart9.xml"/><Relationship Id="rId4"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hyperlink" Target="#Menu!A1"/></Relationships>
</file>

<file path=xl/drawings/_rels/drawing9.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4</xdr:row>
      <xdr:rowOff>142875</xdr:rowOff>
    </xdr:from>
    <xdr:to>
      <xdr:col>11</xdr:col>
      <xdr:colOff>638175</xdr:colOff>
      <xdr:row>19</xdr:row>
      <xdr:rowOff>104775</xdr:rowOff>
    </xdr:to>
    <xdr:pic>
      <xdr:nvPicPr>
        <xdr:cNvPr id="8193" name="Picture 2"/>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l="31349" t="36853" r="9531"/>
        <a:stretch>
          <a:fillRect/>
        </a:stretch>
      </xdr:blipFill>
      <xdr:spPr bwMode="auto">
        <a:xfrm>
          <a:off x="38100" y="1381125"/>
          <a:ext cx="7648575" cy="2819400"/>
        </a:xfrm>
        <a:prstGeom prst="rect">
          <a:avLst/>
        </a:prstGeom>
        <a:noFill/>
        <a:ln w="1">
          <a:noFill/>
          <a:miter lim="800000"/>
          <a:headEnd/>
          <a:tailEnd/>
        </a:ln>
      </xdr:spPr>
    </xdr:pic>
    <xdr:clientData/>
  </xdr:twoCellAnchor>
  <xdr:twoCellAnchor editAs="oneCell">
    <xdr:from>
      <xdr:col>7</xdr:col>
      <xdr:colOff>685800</xdr:colOff>
      <xdr:row>7</xdr:row>
      <xdr:rowOff>47625</xdr:rowOff>
    </xdr:from>
    <xdr:to>
      <xdr:col>11</xdr:col>
      <xdr:colOff>542925</xdr:colOff>
      <xdr:row>18</xdr:row>
      <xdr:rowOff>142875</xdr:rowOff>
    </xdr:to>
    <xdr:pic>
      <xdr:nvPicPr>
        <xdr:cNvPr id="8194" name="Picture 824"/>
        <xdr:cNvPicPr>
          <a:picLocks noChangeAspect="1" noChangeArrowheads="1"/>
        </xdr:cNvPicPr>
      </xdr:nvPicPr>
      <xdr:blipFill>
        <a:blip xmlns:r="http://schemas.openxmlformats.org/officeDocument/2006/relationships" r:embed="rId2" cstate="print"/>
        <a:srcRect/>
        <a:stretch>
          <a:fillRect/>
        </a:stretch>
      </xdr:blipFill>
      <xdr:spPr bwMode="auto">
        <a:xfrm>
          <a:off x="5334000" y="1857375"/>
          <a:ext cx="2257425" cy="2190750"/>
        </a:xfrm>
        <a:prstGeom prst="rect">
          <a:avLst/>
        </a:prstGeom>
        <a:noFill/>
        <a:ln w="9525">
          <a:noFill/>
          <a:miter lim="800000"/>
          <a:headEnd/>
          <a:tailEnd/>
        </a:ln>
      </xdr:spPr>
    </xdr:pic>
    <xdr:clientData/>
  </xdr:twoCellAnchor>
  <xdr:twoCellAnchor>
    <xdr:from>
      <xdr:col>4</xdr:col>
      <xdr:colOff>257175</xdr:colOff>
      <xdr:row>7</xdr:row>
      <xdr:rowOff>104775</xdr:rowOff>
    </xdr:from>
    <xdr:to>
      <xdr:col>7</xdr:col>
      <xdr:colOff>552450</xdr:colOff>
      <xdr:row>18</xdr:row>
      <xdr:rowOff>76200</xdr:rowOff>
    </xdr:to>
    <xdr:sp macro="" textlink="">
      <xdr:nvSpPr>
        <xdr:cNvPr id="8195" name="AutoShape 27"/>
        <xdr:cNvSpPr>
          <a:spLocks noChangeArrowheads="1"/>
        </xdr:cNvSpPr>
      </xdr:nvSpPr>
      <xdr:spPr bwMode="gray">
        <a:xfrm>
          <a:off x="2619375" y="1914525"/>
          <a:ext cx="2581275" cy="2066925"/>
        </a:xfrm>
        <a:prstGeom prst="roundRect">
          <a:avLst>
            <a:gd name="adj" fmla="val 11921"/>
          </a:avLst>
        </a:prstGeom>
        <a:gradFill rotWithShape="1">
          <a:gsLst>
            <a:gs pos="0">
              <a:srgbClr val="D48886"/>
            </a:gs>
            <a:gs pos="100000">
              <a:srgbClr val="B24B48"/>
            </a:gs>
          </a:gsLst>
          <a:lin ang="5400000" scaled="1"/>
        </a:gradFill>
        <a:ln w="9525">
          <a:solidFill>
            <a:srgbClr val="FEFEFE"/>
          </a:solidFill>
          <a:round/>
          <a:headEnd/>
          <a:tailEnd/>
        </a:ln>
      </xdr:spPr>
    </xdr:sp>
    <xdr:clientData/>
  </xdr:twoCellAnchor>
  <xdr:twoCellAnchor>
    <xdr:from>
      <xdr:col>5</xdr:col>
      <xdr:colOff>285750</xdr:colOff>
      <xdr:row>10</xdr:row>
      <xdr:rowOff>47625</xdr:rowOff>
    </xdr:from>
    <xdr:to>
      <xdr:col>6</xdr:col>
      <xdr:colOff>533400</xdr:colOff>
      <xdr:row>12</xdr:row>
      <xdr:rowOff>38100</xdr:rowOff>
    </xdr:to>
    <xdr:grpSp>
      <xdr:nvGrpSpPr>
        <xdr:cNvPr id="8196" name="Group 25">
          <a:hlinkClick xmlns:r="http://schemas.openxmlformats.org/officeDocument/2006/relationships" r:id="rId3"/>
        </xdr:cNvPr>
        <xdr:cNvGrpSpPr>
          <a:grpSpLocks/>
        </xdr:cNvGrpSpPr>
      </xdr:nvGrpSpPr>
      <xdr:grpSpPr bwMode="auto">
        <a:xfrm>
          <a:off x="3413125" y="2436813"/>
          <a:ext cx="1009650" cy="371475"/>
          <a:chOff x="1200" y="1912"/>
          <a:chExt cx="3456" cy="774"/>
        </a:xfrm>
      </xdr:grpSpPr>
      <xdr:sp macro="" textlink="">
        <xdr:nvSpPr>
          <xdr:cNvPr id="2418361"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en-US"/>
          </a:p>
        </xdr:txBody>
      </xdr:sp>
      <xdr:sp macro="" textlink="">
        <xdr:nvSpPr>
          <xdr:cNvPr id="22" name="AutoShape 27"/>
          <xdr:cNvSpPr>
            <a:spLocks noChangeArrowheads="1"/>
          </xdr:cNvSpPr>
        </xdr:nvSpPr>
        <xdr:spPr bwMode="gray">
          <a:xfrm>
            <a:off x="1265" y="1991"/>
            <a:ext cx="3293" cy="615"/>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strike="noStrike">
                <a:solidFill>
                  <a:srgbClr val="FFFFFF"/>
                </a:solidFill>
                <a:latin typeface="Arial"/>
                <a:cs typeface="Arial"/>
              </a:rPr>
              <a:t>Finance</a:t>
            </a:r>
          </a:p>
        </xdr:txBody>
      </xdr:sp>
      <xdr:sp macro="" textlink="">
        <xdr:nvSpPr>
          <xdr:cNvPr id="23" name="Freeform 28"/>
          <xdr:cNvSpPr>
            <a:spLocks/>
          </xdr:cNvSpPr>
        </xdr:nvSpPr>
        <xdr:spPr bwMode="gray">
          <a:xfrm>
            <a:off x="1298" y="2011"/>
            <a:ext cx="359" cy="33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323850</xdr:colOff>
      <xdr:row>15</xdr:row>
      <xdr:rowOff>171450</xdr:rowOff>
    </xdr:from>
    <xdr:to>
      <xdr:col>6</xdr:col>
      <xdr:colOff>628650</xdr:colOff>
      <xdr:row>17</xdr:row>
      <xdr:rowOff>161925</xdr:rowOff>
    </xdr:to>
    <xdr:grpSp>
      <xdr:nvGrpSpPr>
        <xdr:cNvPr id="8197" name="Group 25">
          <a:hlinkClick xmlns:r="http://schemas.openxmlformats.org/officeDocument/2006/relationships" r:id="rId4"/>
        </xdr:cNvPr>
        <xdr:cNvGrpSpPr>
          <a:grpSpLocks/>
        </xdr:cNvGrpSpPr>
      </xdr:nvGrpSpPr>
      <xdr:grpSpPr bwMode="auto">
        <a:xfrm>
          <a:off x="3451225" y="3513138"/>
          <a:ext cx="1066800" cy="371475"/>
          <a:chOff x="1200" y="1912"/>
          <a:chExt cx="3456" cy="774"/>
        </a:xfrm>
      </xdr:grpSpPr>
      <xdr:sp macro="" textlink="">
        <xdr:nvSpPr>
          <xdr:cNvPr id="2418358"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en-US"/>
          </a:p>
        </xdr:txBody>
      </xdr:sp>
      <xdr:sp macro="" textlink="">
        <xdr:nvSpPr>
          <xdr:cNvPr id="26" name="AutoShape 27"/>
          <xdr:cNvSpPr>
            <a:spLocks noChangeArrowheads="1"/>
          </xdr:cNvSpPr>
        </xdr:nvSpPr>
        <xdr:spPr bwMode="gray">
          <a:xfrm>
            <a:off x="1293" y="1991"/>
            <a:ext cx="3302" cy="615"/>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u="none" strike="noStrike" baseline="0">
                <a:solidFill>
                  <a:srgbClr val="FFFFFF"/>
                </a:solidFill>
                <a:latin typeface="Arial"/>
                <a:cs typeface="Arial"/>
              </a:rPr>
              <a:t>Programmatic</a:t>
            </a:r>
          </a:p>
        </xdr:txBody>
      </xdr:sp>
      <xdr:sp macro="" textlink="">
        <xdr:nvSpPr>
          <xdr:cNvPr id="27" name="Freeform 28"/>
          <xdr:cNvSpPr>
            <a:spLocks/>
          </xdr:cNvSpPr>
        </xdr:nvSpPr>
        <xdr:spPr bwMode="gray">
          <a:xfrm>
            <a:off x="1293" y="2011"/>
            <a:ext cx="370" cy="33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285750</xdr:colOff>
      <xdr:row>13</xdr:row>
      <xdr:rowOff>9525</xdr:rowOff>
    </xdr:from>
    <xdr:to>
      <xdr:col>6</xdr:col>
      <xdr:colOff>590550</xdr:colOff>
      <xdr:row>15</xdr:row>
      <xdr:rowOff>0</xdr:rowOff>
    </xdr:to>
    <xdr:grpSp>
      <xdr:nvGrpSpPr>
        <xdr:cNvPr id="8198" name="Group 25">
          <a:hlinkClick xmlns:r="http://schemas.openxmlformats.org/officeDocument/2006/relationships" r:id="rId5"/>
        </xdr:cNvPr>
        <xdr:cNvGrpSpPr>
          <a:grpSpLocks/>
        </xdr:cNvGrpSpPr>
      </xdr:nvGrpSpPr>
      <xdr:grpSpPr bwMode="auto">
        <a:xfrm>
          <a:off x="3413125" y="2970213"/>
          <a:ext cx="1066800" cy="371475"/>
          <a:chOff x="1200" y="1912"/>
          <a:chExt cx="3456" cy="774"/>
        </a:xfrm>
      </xdr:grpSpPr>
      <xdr:sp macro="" textlink="">
        <xdr:nvSpPr>
          <xdr:cNvPr id="2418355"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en-US"/>
          </a:p>
        </xdr:txBody>
      </xdr:sp>
      <xdr:sp macro="" textlink="">
        <xdr:nvSpPr>
          <xdr:cNvPr id="207941" name="AutoShape 27"/>
          <xdr:cNvSpPr>
            <a:spLocks noChangeArrowheads="1"/>
          </xdr:cNvSpPr>
        </xdr:nvSpPr>
        <xdr:spPr bwMode="gray">
          <a:xfrm>
            <a:off x="1293" y="1991"/>
            <a:ext cx="3302" cy="615"/>
          </a:xfrm>
          <a:prstGeom prst="roundRect">
            <a:avLst>
              <a:gd name="adj" fmla="val 11921"/>
            </a:avLst>
          </a:prstGeom>
          <a:gradFill rotWithShape="1">
            <a:gsLst>
              <a:gs pos="0">
                <a:srgbClr val="C0504D"/>
              </a:gs>
              <a:gs pos="100000">
                <a:srgbClr val="863836"/>
              </a:gs>
            </a:gsLst>
            <a:lin ang="5400000" scaled="1"/>
          </a:gradFill>
          <a:ln w="9525">
            <a:solidFill>
              <a:srgbClr val="FEFEFE"/>
            </a:solidFill>
            <a:round/>
            <a:headEnd/>
            <a:tailEnd/>
          </a:ln>
        </xdr:spPr>
        <xdr:txBody>
          <a:bodyPr vertOverflow="clip" wrap="square" lIns="54000" tIns="46800" rIns="18000" bIns="46800" anchor="ctr" upright="1"/>
          <a:lstStyle/>
          <a:p>
            <a:pPr algn="ctr" rtl="0">
              <a:defRPr sz="1000"/>
            </a:pPr>
            <a:r>
              <a:rPr lang="en-US" sz="1000" b="0" i="0" strike="noStrike">
                <a:solidFill>
                  <a:srgbClr val="FFFFFF"/>
                </a:solidFill>
                <a:latin typeface="Arial"/>
                <a:cs typeface="Arial"/>
              </a:rPr>
              <a:t>Management</a:t>
            </a:r>
          </a:p>
        </xdr:txBody>
      </xdr:sp>
      <xdr:sp macro="" textlink="">
        <xdr:nvSpPr>
          <xdr:cNvPr id="207942" name="Freeform 28"/>
          <xdr:cNvSpPr>
            <a:spLocks/>
          </xdr:cNvSpPr>
        </xdr:nvSpPr>
        <xdr:spPr bwMode="gray">
          <a:xfrm>
            <a:off x="1293" y="2011"/>
            <a:ext cx="370" cy="33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DDA09E"/>
              </a:gs>
              <a:gs pos="50000">
                <a:srgbClr val="C0504D">
                  <a:alpha val="0"/>
                </a:srgbClr>
              </a:gs>
              <a:gs pos="100000">
                <a:srgbClr val="DDA09E"/>
              </a:gs>
            </a:gsLst>
            <a:lin ang="2700000" scaled="1"/>
          </a:gradFill>
          <a:ln w="9525">
            <a:noFill/>
            <a:round/>
            <a:headEnd/>
            <a:tailEnd/>
          </a:ln>
        </xdr:spPr>
        <xdr:txBody>
          <a:bodyPr/>
          <a:lstStyle/>
          <a:p>
            <a:endParaRPr lang="en-US"/>
          </a:p>
        </xdr:txBody>
      </xdr:sp>
    </xdr:grpSp>
    <xdr:clientData/>
  </xdr:twoCellAnchor>
  <xdr:twoCellAnchor>
    <xdr:from>
      <xdr:col>4</xdr:col>
      <xdr:colOff>323850</xdr:colOff>
      <xdr:row>5</xdr:row>
      <xdr:rowOff>0</xdr:rowOff>
    </xdr:from>
    <xdr:to>
      <xdr:col>7</xdr:col>
      <xdr:colOff>400050</xdr:colOff>
      <xdr:row>6</xdr:row>
      <xdr:rowOff>47625</xdr:rowOff>
    </xdr:to>
    <xdr:sp macro="" textlink="">
      <xdr:nvSpPr>
        <xdr:cNvPr id="4899" name="Rectangle 803"/>
        <xdr:cNvSpPr>
          <a:spLocks noChangeArrowheads="1"/>
        </xdr:cNvSpPr>
      </xdr:nvSpPr>
      <xdr:spPr bwMode="auto">
        <a:xfrm>
          <a:off x="2686050" y="1428750"/>
          <a:ext cx="2362200" cy="238125"/>
        </a:xfrm>
        <a:prstGeom prst="rect">
          <a:avLst/>
        </a:prstGeom>
        <a:noFill/>
        <a:ln w="9525">
          <a:noFill/>
          <a:miter lim="800000"/>
          <a:headEnd/>
          <a:tailEnd/>
        </a:ln>
        <a:effectLst/>
      </xdr:spPr>
      <xdr:txBody>
        <a:bodyPr vertOverflow="clip" wrap="square" lIns="27432" tIns="27432" rIns="27432" bIns="0" anchor="t" upright="1"/>
        <a:lstStyle/>
        <a:p>
          <a:pPr algn="ctr" rtl="1">
            <a:defRPr sz="1000"/>
          </a:pPr>
          <a:r>
            <a:rPr lang="en-ZA" sz="1100" b="1" i="1" strike="noStrike">
              <a:solidFill>
                <a:srgbClr val="000000"/>
              </a:solidFill>
              <a:latin typeface="Calibri"/>
            </a:rPr>
            <a:t>Select the option you want to see:</a:t>
          </a:r>
        </a:p>
      </xdr:txBody>
    </xdr:sp>
    <xdr:clientData/>
  </xdr:twoCellAnchor>
  <xdr:twoCellAnchor>
    <xdr:from>
      <xdr:col>8</xdr:col>
      <xdr:colOff>295275</xdr:colOff>
      <xdr:row>11</xdr:row>
      <xdr:rowOff>0</xdr:rowOff>
    </xdr:from>
    <xdr:to>
      <xdr:col>11</xdr:col>
      <xdr:colOff>161925</xdr:colOff>
      <xdr:row>13</xdr:row>
      <xdr:rowOff>28575</xdr:rowOff>
    </xdr:to>
    <xdr:grpSp>
      <xdr:nvGrpSpPr>
        <xdr:cNvPr id="8200" name="Group 832">
          <a:hlinkClick xmlns:r="http://schemas.openxmlformats.org/officeDocument/2006/relationships" r:id="rId6"/>
        </xdr:cNvPr>
        <xdr:cNvGrpSpPr>
          <a:grpSpLocks/>
        </xdr:cNvGrpSpPr>
      </xdr:nvGrpSpPr>
      <xdr:grpSpPr bwMode="auto">
        <a:xfrm>
          <a:off x="5708650" y="2579688"/>
          <a:ext cx="1501775" cy="409575"/>
          <a:chOff x="599" y="262"/>
          <a:chExt cx="158" cy="43"/>
        </a:xfrm>
      </xdr:grpSpPr>
      <xdr:sp macro="" textlink="">
        <xdr:nvSpPr>
          <xdr:cNvPr id="2418351" name="AutoShape 30"/>
          <xdr:cNvSpPr>
            <a:spLocks noChangeArrowheads="1"/>
          </xdr:cNvSpPr>
        </xdr:nvSpPr>
        <xdr:spPr bwMode="gray">
          <a:xfrm>
            <a:off x="599" y="262"/>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en-US"/>
          </a:p>
        </xdr:txBody>
      </xdr:sp>
      <xdr:grpSp>
        <xdr:nvGrpSpPr>
          <xdr:cNvPr id="8231" name="13 Grupo"/>
          <xdr:cNvGrpSpPr>
            <a:grpSpLocks/>
          </xdr:cNvGrpSpPr>
        </xdr:nvGrpSpPr>
        <xdr:grpSpPr bwMode="auto">
          <a:xfrm>
            <a:off x="603" y="267"/>
            <a:ext cx="151" cy="35"/>
            <a:chOff x="1104968" y="2771552"/>
            <a:chExt cx="3605494" cy="566957"/>
          </a:xfrm>
        </xdr:grpSpPr>
        <xdr:sp macro="" textlink="">
          <xdr:nvSpPr>
            <xdr:cNvPr id="4903" name="AutoShape 31"/>
            <xdr:cNvSpPr>
              <a:spLocks noChangeArrowheads="1"/>
            </xdr:cNvSpPr>
          </xdr:nvSpPr>
          <xdr:spPr bwMode="gray">
            <a:xfrm>
              <a:off x="1104968" y="2771552"/>
              <a:ext cx="3605494" cy="566957"/>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Recommendations</a:t>
              </a:r>
            </a:p>
          </xdr:txBody>
        </xdr:sp>
        <xdr:sp macro="" textlink="">
          <xdr:nvSpPr>
            <xdr:cNvPr id="8233" name="Freeform 32"/>
            <xdr:cNvSpPr>
              <a:spLocks/>
            </xdr:cNvSpPr>
          </xdr:nvSpPr>
          <xdr:spPr bwMode="gray">
            <a:xfrm>
              <a:off x="1159456" y="2809862"/>
              <a:ext cx="358092" cy="291066"/>
            </a:xfrm>
            <a:custGeom>
              <a:avLst/>
              <a:gdLst>
                <a:gd name="T0" fmla="*/ 2147483647 w 596"/>
                <a:gd name="T1" fmla="*/ 0 h 598"/>
                <a:gd name="T2" fmla="*/ 0 w 596"/>
                <a:gd name="T3" fmla="*/ 2147483647 h 598"/>
                <a:gd name="T4" fmla="*/ 0 w 596"/>
                <a:gd name="T5" fmla="*/ 2147483647 h 598"/>
                <a:gd name="T6" fmla="*/ 2147483647 w 596"/>
                <a:gd name="T7" fmla="*/ 2147483647 h 598"/>
                <a:gd name="T8" fmla="*/ 2147483647 w 596"/>
                <a:gd name="T9" fmla="*/ 0 h 598"/>
                <a:gd name="T10" fmla="*/ 2147483647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w="9525">
              <a:noFill/>
              <a:round/>
              <a:headEnd/>
              <a:tailEnd/>
            </a:ln>
          </xdr:spPr>
        </xdr:sp>
      </xdr:grpSp>
    </xdr:grpSp>
    <xdr:clientData/>
  </xdr:twoCellAnchor>
  <xdr:twoCellAnchor>
    <xdr:from>
      <xdr:col>1</xdr:col>
      <xdr:colOff>247650</xdr:colOff>
      <xdr:row>7</xdr:row>
      <xdr:rowOff>85725</xdr:rowOff>
    </xdr:from>
    <xdr:to>
      <xdr:col>4</xdr:col>
      <xdr:colOff>104775</xdr:colOff>
      <xdr:row>18</xdr:row>
      <xdr:rowOff>114300</xdr:rowOff>
    </xdr:to>
    <xdr:grpSp>
      <xdr:nvGrpSpPr>
        <xdr:cNvPr id="8201" name="Group 830"/>
        <xdr:cNvGrpSpPr>
          <a:grpSpLocks/>
        </xdr:cNvGrpSpPr>
      </xdr:nvGrpSpPr>
      <xdr:grpSpPr bwMode="auto">
        <a:xfrm>
          <a:off x="327025" y="1903413"/>
          <a:ext cx="2143125" cy="2124075"/>
          <a:chOff x="32" y="188"/>
          <a:chExt cx="225" cy="225"/>
        </a:xfrm>
      </xdr:grpSpPr>
      <xdr:sp macro="" textlink="">
        <xdr:nvSpPr>
          <xdr:cNvPr id="8228" name="AutoShape 31"/>
          <xdr:cNvSpPr>
            <a:spLocks noChangeArrowheads="1"/>
          </xdr:cNvSpPr>
        </xdr:nvSpPr>
        <xdr:spPr bwMode="gray">
          <a:xfrm>
            <a:off x="32" y="188"/>
            <a:ext cx="225" cy="225"/>
          </a:xfrm>
          <a:prstGeom prst="roundRect">
            <a:avLst>
              <a:gd name="adj" fmla="val 11921"/>
            </a:avLst>
          </a:prstGeom>
          <a:gradFill rotWithShape="1">
            <a:gsLst>
              <a:gs pos="0">
                <a:srgbClr val="87AFD3"/>
              </a:gs>
              <a:gs pos="100000">
                <a:srgbClr val="4C7BB4"/>
              </a:gs>
            </a:gsLst>
            <a:lin ang="5400000" scaled="1"/>
          </a:gradFill>
          <a:ln w="9525">
            <a:solidFill>
              <a:srgbClr val="FEFEFE"/>
            </a:solidFill>
            <a:round/>
            <a:headEnd/>
            <a:tailEnd/>
          </a:ln>
        </xdr:spPr>
      </xdr:sp>
      <xdr:sp macro="" textlink="">
        <xdr:nvSpPr>
          <xdr:cNvPr id="4913" name="Freeform 32"/>
          <xdr:cNvSpPr>
            <a:spLocks/>
          </xdr:cNvSpPr>
        </xdr:nvSpPr>
        <xdr:spPr bwMode="gray">
          <a:xfrm>
            <a:off x="42" y="197"/>
            <a:ext cx="50" cy="33"/>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9FBADB"/>
              </a:gs>
              <a:gs pos="50000">
                <a:srgbClr val="4F81BD">
                  <a:alpha val="0"/>
                </a:srgbClr>
              </a:gs>
              <a:gs pos="100000">
                <a:srgbClr val="9FBADB"/>
              </a:gs>
            </a:gsLst>
            <a:lin ang="2700000" scaled="1"/>
          </a:gradFill>
          <a:ln w="9525">
            <a:noFill/>
            <a:round/>
            <a:headEnd/>
            <a:tailEnd/>
          </a:ln>
        </xdr:spPr>
        <xdr:txBody>
          <a:bodyPr/>
          <a:lstStyle/>
          <a:p>
            <a:endParaRPr lang="en-US"/>
          </a:p>
        </xdr:txBody>
      </xdr:sp>
    </xdr:grpSp>
    <xdr:clientData/>
  </xdr:twoCellAnchor>
  <xdr:twoCellAnchor>
    <xdr:from>
      <xdr:col>8</xdr:col>
      <xdr:colOff>285750</xdr:colOff>
      <xdr:row>14</xdr:row>
      <xdr:rowOff>57150</xdr:rowOff>
    </xdr:from>
    <xdr:to>
      <xdr:col>11</xdr:col>
      <xdr:colOff>152400</xdr:colOff>
      <xdr:row>16</xdr:row>
      <xdr:rowOff>85725</xdr:rowOff>
    </xdr:to>
    <xdr:grpSp>
      <xdr:nvGrpSpPr>
        <xdr:cNvPr id="8202" name="Group 826"/>
        <xdr:cNvGrpSpPr>
          <a:grpSpLocks/>
        </xdr:cNvGrpSpPr>
      </xdr:nvGrpSpPr>
      <xdr:grpSpPr bwMode="auto">
        <a:xfrm>
          <a:off x="5699125" y="3208338"/>
          <a:ext cx="1501775" cy="409575"/>
          <a:chOff x="578" y="328"/>
          <a:chExt cx="158" cy="43"/>
        </a:xfrm>
      </xdr:grpSpPr>
      <xdr:sp macro="" textlink="">
        <xdr:nvSpPr>
          <xdr:cNvPr id="2418345" name="AutoShape 30"/>
          <xdr:cNvSpPr>
            <a:spLocks noChangeArrowheads="1"/>
          </xdr:cNvSpPr>
        </xdr:nvSpPr>
        <xdr:spPr bwMode="gray">
          <a:xfrm>
            <a:off x="578" y="328"/>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en-US"/>
          </a:p>
        </xdr:txBody>
      </xdr:sp>
      <xdr:grpSp>
        <xdr:nvGrpSpPr>
          <xdr:cNvPr id="8225" name="Group 823"/>
          <xdr:cNvGrpSpPr>
            <a:grpSpLocks/>
          </xdr:cNvGrpSpPr>
        </xdr:nvGrpSpPr>
        <xdr:grpSpPr bwMode="auto">
          <a:xfrm>
            <a:off x="581" y="333"/>
            <a:ext cx="151" cy="35"/>
            <a:chOff x="582" y="333"/>
            <a:chExt cx="151" cy="35"/>
          </a:xfrm>
        </xdr:grpSpPr>
        <xdr:sp macro="" textlink="">
          <xdr:nvSpPr>
            <xdr:cNvPr id="4908" name="AutoShape 31">
              <a:hlinkClick xmlns:r="http://schemas.openxmlformats.org/officeDocument/2006/relationships" r:id="rId7"/>
            </xdr:cNvPr>
            <xdr:cNvSpPr>
              <a:spLocks noChangeArrowheads="1"/>
            </xdr:cNvSpPr>
          </xdr:nvSpPr>
          <xdr:spPr bwMode="gray">
            <a:xfrm>
              <a:off x="582" y="333"/>
              <a:ext cx="151" cy="35"/>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Actions</a:t>
              </a:r>
            </a:p>
          </xdr:txBody>
        </xdr:sp>
        <xdr:sp macro="" textlink="">
          <xdr:nvSpPr>
            <xdr:cNvPr id="8227" name="Freeform 32"/>
            <xdr:cNvSpPr>
              <a:spLocks/>
            </xdr:cNvSpPr>
          </xdr:nvSpPr>
          <xdr:spPr bwMode="gray">
            <a:xfrm>
              <a:off x="584" y="335"/>
              <a:ext cx="15" cy="18"/>
            </a:xfrm>
            <a:custGeom>
              <a:avLst/>
              <a:gdLst>
                <a:gd name="T0" fmla="*/ 0 w 596"/>
                <a:gd name="T1" fmla="*/ 0 h 598"/>
                <a:gd name="T2" fmla="*/ 0 w 596"/>
                <a:gd name="T3" fmla="*/ 0 h 598"/>
                <a:gd name="T4" fmla="*/ 0 w 596"/>
                <a:gd name="T5" fmla="*/ 0 h 598"/>
                <a:gd name="T6" fmla="*/ 0 w 596"/>
                <a:gd name="T7" fmla="*/ 0 h 598"/>
                <a:gd name="T8" fmla="*/ 0 w 596"/>
                <a:gd name="T9" fmla="*/ 0 h 598"/>
                <a:gd name="T10" fmla="*/ 0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w="9525">
              <a:noFill/>
              <a:round/>
              <a:headEnd/>
              <a:tailEnd/>
            </a:ln>
          </xdr:spPr>
        </xdr:sp>
      </xdr:grpSp>
    </xdr:grpSp>
    <xdr:clientData/>
  </xdr:twoCellAnchor>
  <xdr:twoCellAnchor>
    <xdr:from>
      <xdr:col>1</xdr:col>
      <xdr:colOff>514350</xdr:colOff>
      <xdr:row>15</xdr:row>
      <xdr:rowOff>133350</xdr:rowOff>
    </xdr:from>
    <xdr:to>
      <xdr:col>3</xdr:col>
      <xdr:colOff>495300</xdr:colOff>
      <xdr:row>17</xdr:row>
      <xdr:rowOff>95250</xdr:rowOff>
    </xdr:to>
    <xdr:grpSp>
      <xdr:nvGrpSpPr>
        <xdr:cNvPr id="8203" name="Group 831">
          <a:hlinkClick xmlns:r="http://schemas.openxmlformats.org/officeDocument/2006/relationships" r:id="rId8"/>
        </xdr:cNvPr>
        <xdr:cNvGrpSpPr>
          <a:grpSpLocks/>
        </xdr:cNvGrpSpPr>
      </xdr:nvGrpSpPr>
      <xdr:grpSpPr bwMode="auto">
        <a:xfrm>
          <a:off x="593725" y="3475038"/>
          <a:ext cx="1504950" cy="342900"/>
          <a:chOff x="56" y="259"/>
          <a:chExt cx="158" cy="40"/>
        </a:xfrm>
      </xdr:grpSpPr>
      <xdr:sp macro="" textlink="">
        <xdr:nvSpPr>
          <xdr:cNvPr id="2418341" name="AutoShape 30"/>
          <xdr:cNvSpPr>
            <a:spLocks noChangeArrowheads="1"/>
          </xdr:cNvSpPr>
        </xdr:nvSpPr>
        <xdr:spPr bwMode="gray">
          <a:xfrm>
            <a:off x="56" y="259"/>
            <a:ext cx="158" cy="40"/>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en-US"/>
          </a:p>
        </xdr:txBody>
      </xdr:sp>
      <xdr:grpSp>
        <xdr:nvGrpSpPr>
          <xdr:cNvPr id="8221" name="11 Grupo"/>
          <xdr:cNvGrpSpPr>
            <a:grpSpLocks/>
          </xdr:cNvGrpSpPr>
        </xdr:nvGrpSpPr>
        <xdr:grpSpPr bwMode="auto">
          <a:xfrm>
            <a:off x="60" y="263"/>
            <a:ext cx="151" cy="32"/>
            <a:chOff x="1104968" y="2771584"/>
            <a:chExt cx="3605494" cy="566957"/>
          </a:xfrm>
        </xdr:grpSpPr>
        <xdr:sp macro="" textlink="">
          <xdr:nvSpPr>
            <xdr:cNvPr id="9" name="AutoShape 31"/>
            <xdr:cNvSpPr>
              <a:spLocks noChangeArrowheads="1"/>
            </xdr:cNvSpPr>
          </xdr:nvSpPr>
          <xdr:spPr bwMode="gray">
            <a:xfrm>
              <a:off x="1104968" y="2779458"/>
              <a:ext cx="3605494" cy="551208"/>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Grant Detail</a:t>
              </a:r>
            </a:p>
          </xdr:txBody>
        </xdr:sp>
        <xdr:sp macro="" textlink="">
          <xdr:nvSpPr>
            <xdr:cNvPr id="10" name="Freeform 32"/>
            <xdr:cNvSpPr>
              <a:spLocks/>
            </xdr:cNvSpPr>
          </xdr:nvSpPr>
          <xdr:spPr bwMode="gray">
            <a:xfrm>
              <a:off x="1152723" y="2818830"/>
              <a:ext cx="358162" cy="275604"/>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514350</xdr:colOff>
      <xdr:row>10</xdr:row>
      <xdr:rowOff>28575</xdr:rowOff>
    </xdr:from>
    <xdr:to>
      <xdr:col>3</xdr:col>
      <xdr:colOff>495300</xdr:colOff>
      <xdr:row>12</xdr:row>
      <xdr:rowOff>19050</xdr:rowOff>
    </xdr:to>
    <xdr:grpSp>
      <xdr:nvGrpSpPr>
        <xdr:cNvPr id="8204" name="37 Grupo">
          <a:hlinkClick xmlns:r="http://schemas.openxmlformats.org/officeDocument/2006/relationships" r:id="rId9"/>
        </xdr:cNvPr>
        <xdr:cNvGrpSpPr>
          <a:grpSpLocks/>
        </xdr:cNvGrpSpPr>
      </xdr:nvGrpSpPr>
      <xdr:grpSpPr bwMode="auto">
        <a:xfrm>
          <a:off x="593725" y="2417763"/>
          <a:ext cx="1504950" cy="371475"/>
          <a:chOff x="1343025" y="2428876"/>
          <a:chExt cx="3240982" cy="617274"/>
        </a:xfrm>
      </xdr:grpSpPr>
      <xdr:sp macro="" textlink="">
        <xdr:nvSpPr>
          <xdr:cNvPr id="2418337" name="AutoShape 30"/>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en-US"/>
          </a:p>
        </xdr:txBody>
      </xdr:sp>
      <xdr:grpSp>
        <xdr:nvGrpSpPr>
          <xdr:cNvPr id="8217" name="13 Grupo"/>
          <xdr:cNvGrpSpPr>
            <a:grpSpLocks/>
          </xdr:cNvGrpSpPr>
        </xdr:nvGrpSpPr>
        <xdr:grpSpPr bwMode="auto">
          <a:xfrm>
            <a:off x="1419283" y="2495353"/>
            <a:ext cx="3097998" cy="503316"/>
            <a:chOff x="1104968" y="2771552"/>
            <a:chExt cx="3605494" cy="566957"/>
          </a:xfrm>
        </xdr:grpSpPr>
        <xdr:sp macro="" textlink="">
          <xdr:nvSpPr>
            <xdr:cNvPr id="3" name="AutoShape 31"/>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1">
                <a:defRPr sz="1000"/>
              </a:pPr>
              <a:r>
                <a:rPr lang="en-ZA" sz="1000" b="0" i="0" strike="noStrike">
                  <a:solidFill>
                    <a:srgbClr val="FFFFFF"/>
                  </a:solidFill>
                  <a:latin typeface="Arial"/>
                  <a:cs typeface="Arial"/>
                </a:rPr>
                <a:t>List of Indicators</a:t>
              </a:r>
            </a:p>
          </xdr:txBody>
        </xdr:sp>
        <xdr:sp macro="" textlink="">
          <xdr:nvSpPr>
            <xdr:cNvPr id="4" name="Freeform 32"/>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514350</xdr:colOff>
      <xdr:row>12</xdr:row>
      <xdr:rowOff>180975</xdr:rowOff>
    </xdr:from>
    <xdr:to>
      <xdr:col>3</xdr:col>
      <xdr:colOff>495300</xdr:colOff>
      <xdr:row>14</xdr:row>
      <xdr:rowOff>171450</xdr:rowOff>
    </xdr:to>
    <xdr:grpSp>
      <xdr:nvGrpSpPr>
        <xdr:cNvPr id="8205" name="37 Grupo">
          <a:hlinkClick xmlns:r="http://schemas.openxmlformats.org/officeDocument/2006/relationships" r:id="rId10"/>
        </xdr:cNvPr>
        <xdr:cNvGrpSpPr>
          <a:grpSpLocks/>
        </xdr:cNvGrpSpPr>
      </xdr:nvGrpSpPr>
      <xdr:grpSpPr bwMode="auto">
        <a:xfrm>
          <a:off x="593725" y="2951163"/>
          <a:ext cx="1504950" cy="371475"/>
          <a:chOff x="1343025" y="2428876"/>
          <a:chExt cx="3240982" cy="617274"/>
        </a:xfrm>
      </xdr:grpSpPr>
      <xdr:sp macro="" textlink="">
        <xdr:nvSpPr>
          <xdr:cNvPr id="2418333" name="AutoShape 30"/>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en-US"/>
          </a:p>
        </xdr:txBody>
      </xdr:sp>
      <xdr:grpSp>
        <xdr:nvGrpSpPr>
          <xdr:cNvPr id="8213" name="13 Grupo"/>
          <xdr:cNvGrpSpPr>
            <a:grpSpLocks/>
          </xdr:cNvGrpSpPr>
        </xdr:nvGrpSpPr>
        <xdr:grpSpPr bwMode="auto">
          <a:xfrm>
            <a:off x="1419283" y="2495353"/>
            <a:ext cx="3097998" cy="503316"/>
            <a:chOff x="1104968" y="2771552"/>
            <a:chExt cx="3605494" cy="566957"/>
          </a:xfrm>
        </xdr:grpSpPr>
        <xdr:sp macro="" textlink="">
          <xdr:nvSpPr>
            <xdr:cNvPr id="14" name="AutoShape 31"/>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Data Entry</a:t>
              </a:r>
            </a:p>
          </xdr:txBody>
        </xdr:sp>
        <xdr:sp macro="" textlink="">
          <xdr:nvSpPr>
            <xdr:cNvPr id="15" name="Freeform 32"/>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editAs="oneCell">
    <xdr:from>
      <xdr:col>1</xdr:col>
      <xdr:colOff>257175</xdr:colOff>
      <xdr:row>7</xdr:row>
      <xdr:rowOff>66675</xdr:rowOff>
    </xdr:from>
    <xdr:to>
      <xdr:col>4</xdr:col>
      <xdr:colOff>104775</xdr:colOff>
      <xdr:row>9</xdr:row>
      <xdr:rowOff>133350</xdr:rowOff>
    </xdr:to>
    <xdr:pic>
      <xdr:nvPicPr>
        <xdr:cNvPr id="8206" name="Picture 2012"/>
        <xdr:cNvPicPr>
          <a:picLocks noChangeAspect="1" noChangeArrowheads="1"/>
        </xdr:cNvPicPr>
      </xdr:nvPicPr>
      <xdr:blipFill>
        <a:blip xmlns:r="http://schemas.openxmlformats.org/officeDocument/2006/relationships" r:embed="rId11" cstate="print"/>
        <a:srcRect/>
        <a:stretch>
          <a:fillRect/>
        </a:stretch>
      </xdr:blipFill>
      <xdr:spPr bwMode="auto">
        <a:xfrm>
          <a:off x="333375" y="1876425"/>
          <a:ext cx="2133600" cy="447675"/>
        </a:xfrm>
        <a:prstGeom prst="rect">
          <a:avLst/>
        </a:prstGeom>
        <a:noFill/>
        <a:ln w="9525">
          <a:noFill/>
          <a:miter lim="800000"/>
          <a:headEnd/>
          <a:tailEnd/>
        </a:ln>
      </xdr:spPr>
    </xdr:pic>
    <xdr:clientData/>
  </xdr:twoCellAnchor>
  <xdr:twoCellAnchor editAs="oneCell">
    <xdr:from>
      <xdr:col>1</xdr:col>
      <xdr:colOff>352425</xdr:colOff>
      <xdr:row>7</xdr:row>
      <xdr:rowOff>85725</xdr:rowOff>
    </xdr:from>
    <xdr:to>
      <xdr:col>4</xdr:col>
      <xdr:colOff>57150</xdr:colOff>
      <xdr:row>9</xdr:row>
      <xdr:rowOff>95250</xdr:rowOff>
    </xdr:to>
    <xdr:sp macro="" textlink="">
      <xdr:nvSpPr>
        <xdr:cNvPr id="955357" name="Text Box 2013"/>
        <xdr:cNvSpPr txBox="1">
          <a:spLocks noChangeArrowheads="1"/>
        </xdr:cNvSpPr>
      </xdr:nvSpPr>
      <xdr:spPr bwMode="auto">
        <a:xfrm>
          <a:off x="428625" y="1895475"/>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Grant Information</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twoCellAnchor editAs="oneCell">
    <xdr:from>
      <xdr:col>4</xdr:col>
      <xdr:colOff>247650</xdr:colOff>
      <xdr:row>7</xdr:row>
      <xdr:rowOff>66675</xdr:rowOff>
    </xdr:from>
    <xdr:to>
      <xdr:col>7</xdr:col>
      <xdr:colOff>561975</xdr:colOff>
      <xdr:row>9</xdr:row>
      <xdr:rowOff>133350</xdr:rowOff>
    </xdr:to>
    <xdr:pic>
      <xdr:nvPicPr>
        <xdr:cNvPr id="8208" name="Picture 2016"/>
        <xdr:cNvPicPr>
          <a:picLocks noChangeAspect="1" noChangeArrowheads="1"/>
        </xdr:cNvPicPr>
      </xdr:nvPicPr>
      <xdr:blipFill>
        <a:blip xmlns:r="http://schemas.openxmlformats.org/officeDocument/2006/relationships" r:embed="rId12" cstate="print"/>
        <a:srcRect/>
        <a:stretch>
          <a:fillRect/>
        </a:stretch>
      </xdr:blipFill>
      <xdr:spPr bwMode="auto">
        <a:xfrm>
          <a:off x="2609850" y="1876425"/>
          <a:ext cx="2600325" cy="447675"/>
        </a:xfrm>
        <a:prstGeom prst="rect">
          <a:avLst/>
        </a:prstGeom>
        <a:noFill/>
        <a:ln w="9525">
          <a:noFill/>
          <a:miter lim="800000"/>
          <a:headEnd/>
          <a:tailEnd/>
        </a:ln>
      </xdr:spPr>
    </xdr:pic>
    <xdr:clientData/>
  </xdr:twoCellAnchor>
  <xdr:twoCellAnchor editAs="oneCell">
    <xdr:from>
      <xdr:col>4</xdr:col>
      <xdr:colOff>590550</xdr:colOff>
      <xdr:row>7</xdr:row>
      <xdr:rowOff>95250</xdr:rowOff>
    </xdr:from>
    <xdr:to>
      <xdr:col>7</xdr:col>
      <xdr:colOff>295275</xdr:colOff>
      <xdr:row>9</xdr:row>
      <xdr:rowOff>104775</xdr:rowOff>
    </xdr:to>
    <xdr:sp macro="" textlink="">
      <xdr:nvSpPr>
        <xdr:cNvPr id="955361" name="Text Box 2017"/>
        <xdr:cNvSpPr txBox="1">
          <a:spLocks noChangeArrowheads="1"/>
        </xdr:cNvSpPr>
      </xdr:nvSpPr>
      <xdr:spPr bwMode="auto">
        <a:xfrm>
          <a:off x="29527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Indicators</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twoCellAnchor editAs="oneCell">
    <xdr:from>
      <xdr:col>7</xdr:col>
      <xdr:colOff>733425</xdr:colOff>
      <xdr:row>7</xdr:row>
      <xdr:rowOff>76200</xdr:rowOff>
    </xdr:from>
    <xdr:to>
      <xdr:col>11</xdr:col>
      <xdr:colOff>495300</xdr:colOff>
      <xdr:row>9</xdr:row>
      <xdr:rowOff>133350</xdr:rowOff>
    </xdr:to>
    <xdr:pic>
      <xdr:nvPicPr>
        <xdr:cNvPr id="8210" name="Picture 2018"/>
        <xdr:cNvPicPr>
          <a:picLocks noChangeAspect="1" noChangeArrowheads="1"/>
        </xdr:cNvPicPr>
      </xdr:nvPicPr>
      <xdr:blipFill>
        <a:blip xmlns:r="http://schemas.openxmlformats.org/officeDocument/2006/relationships" r:embed="rId13" cstate="print"/>
        <a:srcRect/>
        <a:stretch>
          <a:fillRect/>
        </a:stretch>
      </xdr:blipFill>
      <xdr:spPr bwMode="auto">
        <a:xfrm>
          <a:off x="5381625" y="1885950"/>
          <a:ext cx="2162175" cy="438150"/>
        </a:xfrm>
        <a:prstGeom prst="rect">
          <a:avLst/>
        </a:prstGeom>
        <a:noFill/>
        <a:ln w="9525">
          <a:noFill/>
          <a:miter lim="800000"/>
          <a:headEnd/>
          <a:tailEnd/>
        </a:ln>
      </xdr:spPr>
    </xdr:pic>
    <xdr:clientData/>
  </xdr:twoCellAnchor>
  <xdr:twoCellAnchor editAs="oneCell">
    <xdr:from>
      <xdr:col>8</xdr:col>
      <xdr:colOff>57150</xdr:colOff>
      <xdr:row>7</xdr:row>
      <xdr:rowOff>95250</xdr:rowOff>
    </xdr:from>
    <xdr:to>
      <xdr:col>11</xdr:col>
      <xdr:colOff>409575</xdr:colOff>
      <xdr:row>9</xdr:row>
      <xdr:rowOff>104775</xdr:rowOff>
    </xdr:to>
    <xdr:sp macro="" textlink="">
      <xdr:nvSpPr>
        <xdr:cNvPr id="955363" name="Text Box 2019"/>
        <xdr:cNvSpPr txBox="1">
          <a:spLocks noChangeArrowheads="1"/>
        </xdr:cNvSpPr>
      </xdr:nvSpPr>
      <xdr:spPr bwMode="auto">
        <a:xfrm>
          <a:off x="54673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Reports</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142875</xdr:colOff>
      <xdr:row>1</xdr:row>
      <xdr:rowOff>66675</xdr:rowOff>
    </xdr:from>
    <xdr:to>
      <xdr:col>1</xdr:col>
      <xdr:colOff>123825</xdr:colOff>
      <xdr:row>4</xdr:row>
      <xdr:rowOff>85725</xdr:rowOff>
    </xdr:to>
    <xdr:pic>
      <xdr:nvPicPr>
        <xdr:cNvPr id="27649" name="Picture 2" descr="C:\Documents and Settings\Administrator\My Documents\My Pictures\Prueba.jpg"/>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42875" y="257175"/>
          <a:ext cx="742950" cy="9906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28575</xdr:rowOff>
    </xdr:from>
    <xdr:to>
      <xdr:col>1</xdr:col>
      <xdr:colOff>1123950</xdr:colOff>
      <xdr:row>1</xdr:row>
      <xdr:rowOff>0</xdr:rowOff>
    </xdr:to>
    <xdr:sp macro="" textlink="">
      <xdr:nvSpPr>
        <xdr:cNvPr id="54346" name="AutoShape 50">
          <a:hlinkClick xmlns:r="http://schemas.openxmlformats.org/officeDocument/2006/relationships" r:id="rId1"/>
        </xdr:cNvPr>
        <xdr:cNvSpPr>
          <a:spLocks noChangeArrowheads="1"/>
        </xdr:cNvSpPr>
      </xdr:nvSpPr>
      <xdr:spPr bwMode="auto">
        <a:xfrm>
          <a:off x="28575" y="28575"/>
          <a:ext cx="1276350" cy="409575"/>
        </a:xfrm>
        <a:prstGeom prst="leftArrow">
          <a:avLst>
            <a:gd name="adj1" fmla="val 50000"/>
            <a:gd name="adj2" fmla="val 7790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0</xdr:rowOff>
    </xdr:from>
    <xdr:to>
      <xdr:col>1</xdr:col>
      <xdr:colOff>942975</xdr:colOff>
      <xdr:row>1</xdr:row>
      <xdr:rowOff>9525</xdr:rowOff>
    </xdr:to>
    <xdr:sp macro="" textlink="">
      <xdr:nvSpPr>
        <xdr:cNvPr id="6445" name="AutoShape 50">
          <a:hlinkClick xmlns:r="http://schemas.openxmlformats.org/officeDocument/2006/relationships" r:id="rId1"/>
        </xdr:cNvPr>
        <xdr:cNvSpPr>
          <a:spLocks noChangeArrowheads="1"/>
        </xdr:cNvSpPr>
      </xdr:nvSpPr>
      <xdr:spPr bwMode="auto">
        <a:xfrm>
          <a:off x="47625" y="0"/>
          <a:ext cx="1076325" cy="381000"/>
        </a:xfrm>
        <a:prstGeom prst="leftArrow">
          <a:avLst>
            <a:gd name="adj1" fmla="val 50000"/>
            <a:gd name="adj2" fmla="val 70625"/>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7</xdr:col>
      <xdr:colOff>9525</xdr:colOff>
      <xdr:row>34</xdr:row>
      <xdr:rowOff>47625</xdr:rowOff>
    </xdr:from>
    <xdr:to>
      <xdr:col>11</xdr:col>
      <xdr:colOff>638175</xdr:colOff>
      <xdr:row>46</xdr:row>
      <xdr:rowOff>28575</xdr:rowOff>
    </xdr:to>
    <xdr:cxnSp macro="">
      <xdr:nvCxnSpPr>
        <xdr:cNvPr id="6963" name="AutoShape 100"/>
        <xdr:cNvCxnSpPr>
          <a:cxnSpLocks noChangeShapeType="1"/>
        </xdr:cNvCxnSpPr>
      </xdr:nvCxnSpPr>
      <xdr:spPr bwMode="auto">
        <a:xfrm flipH="1">
          <a:off x="8267700" y="6210300"/>
          <a:ext cx="4705350" cy="3409950"/>
        </a:xfrm>
        <a:prstGeom prst="straightConnector1">
          <a:avLst/>
        </a:prstGeom>
        <a:noFill/>
        <a:ln w="9525">
          <a:solidFill>
            <a:srgbClr val="000000"/>
          </a:solidFill>
          <a:round/>
          <a:headEnd type="triangle" w="med" len="med"/>
          <a:tailEnd type="triangle" w="med" len="med"/>
        </a:ln>
      </xdr:spPr>
    </xdr:cxnSp>
    <xdr:clientData/>
  </xdr:twoCellAnchor>
  <xdr:twoCellAnchor>
    <xdr:from>
      <xdr:col>4</xdr:col>
      <xdr:colOff>0</xdr:colOff>
      <xdr:row>46</xdr:row>
      <xdr:rowOff>104775</xdr:rowOff>
    </xdr:from>
    <xdr:to>
      <xdr:col>4</xdr:col>
      <xdr:colOff>1057275</xdr:colOff>
      <xdr:row>46</xdr:row>
      <xdr:rowOff>104775</xdr:rowOff>
    </xdr:to>
    <xdr:cxnSp macro="">
      <xdr:nvCxnSpPr>
        <xdr:cNvPr id="6964" name="AutoShape 101"/>
        <xdr:cNvCxnSpPr>
          <a:cxnSpLocks noChangeShapeType="1"/>
        </xdr:cNvCxnSpPr>
      </xdr:nvCxnSpPr>
      <xdr:spPr bwMode="auto">
        <a:xfrm rot="10800000">
          <a:off x="5591175" y="8886825"/>
          <a:ext cx="1057275" cy="0"/>
        </a:xfrm>
        <a:prstGeom prst="straightConnector1">
          <a:avLst/>
        </a:prstGeom>
        <a:noFill/>
        <a:ln w="9525">
          <a:solidFill>
            <a:srgbClr val="000000"/>
          </a:solidFill>
          <a:round/>
          <a:headEnd type="triangle" w="med" len="med"/>
          <a:tailEnd type="triangle" w="med" len="med"/>
        </a:ln>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200025</xdr:colOff>
      <xdr:row>2</xdr:row>
      <xdr:rowOff>0</xdr:rowOff>
    </xdr:from>
    <xdr:to>
      <xdr:col>0</xdr:col>
      <xdr:colOff>1181100</xdr:colOff>
      <xdr:row>2</xdr:row>
      <xdr:rowOff>447675</xdr:rowOff>
    </xdr:to>
    <xdr:sp macro="" textlink="">
      <xdr:nvSpPr>
        <xdr:cNvPr id="3189" name="Rectangle 117">
          <a:hlinkClick xmlns:r="http://schemas.openxmlformats.org/officeDocument/2006/relationships" r:id="rId1"/>
        </xdr:cNvPr>
        <xdr:cNvSpPr>
          <a:spLocks noChangeArrowheads="1"/>
        </xdr:cNvSpPr>
      </xdr:nvSpPr>
      <xdr:spPr bwMode="auto">
        <a:xfrm>
          <a:off x="200025" y="590550"/>
          <a:ext cx="981075" cy="4476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defRPr sz="1000"/>
          </a:pPr>
          <a:r>
            <a:rPr lang="en-ZA" sz="900" b="0" i="0" strike="noStrike">
              <a:solidFill>
                <a:srgbClr val="000000"/>
              </a:solidFill>
              <a:latin typeface="Calibri"/>
            </a:rPr>
            <a:t>http://www.crwflags.com/fotw/flags/country.html</a:t>
          </a:r>
        </a:p>
      </xdr:txBody>
    </xdr:sp>
    <xdr:clientData/>
  </xdr:twoCellAnchor>
  <xdr:twoCellAnchor>
    <xdr:from>
      <xdr:col>0</xdr:col>
      <xdr:colOff>38100</xdr:colOff>
      <xdr:row>0</xdr:row>
      <xdr:rowOff>19050</xdr:rowOff>
    </xdr:from>
    <xdr:to>
      <xdr:col>0</xdr:col>
      <xdr:colOff>1114425</xdr:colOff>
      <xdr:row>1</xdr:row>
      <xdr:rowOff>85725</xdr:rowOff>
    </xdr:to>
    <xdr:sp macro="" textlink="">
      <xdr:nvSpPr>
        <xdr:cNvPr id="3455" name="AutoShape 50">
          <a:hlinkClick xmlns:r="http://schemas.openxmlformats.org/officeDocument/2006/relationships" r:id="rId2"/>
        </xdr:cNvPr>
        <xdr:cNvSpPr>
          <a:spLocks noChangeArrowheads="1"/>
        </xdr:cNvSpPr>
      </xdr:nvSpPr>
      <xdr:spPr bwMode="auto">
        <a:xfrm>
          <a:off x="38100" y="1905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9</xdr:row>
      <xdr:rowOff>95250</xdr:rowOff>
    </xdr:from>
    <xdr:to>
      <xdr:col>6</xdr:col>
      <xdr:colOff>19050</xdr:colOff>
      <xdr:row>20</xdr:row>
      <xdr:rowOff>180975</xdr:rowOff>
    </xdr:to>
    <xdr:graphicFrame macro="">
      <xdr:nvGraphicFramePr>
        <xdr:cNvPr id="11265" name="Chart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0</xdr:row>
      <xdr:rowOff>28575</xdr:rowOff>
    </xdr:from>
    <xdr:to>
      <xdr:col>1</xdr:col>
      <xdr:colOff>876300</xdr:colOff>
      <xdr:row>0</xdr:row>
      <xdr:rowOff>361950</xdr:rowOff>
    </xdr:to>
    <xdr:sp macro="" textlink="">
      <xdr:nvSpPr>
        <xdr:cNvPr id="7519" name="AutoShape 50">
          <a:hlinkClick xmlns:r="http://schemas.openxmlformats.org/officeDocument/2006/relationships" r:id="rId2"/>
        </xdr:cNvPr>
        <xdr:cNvSpPr>
          <a:spLocks noChangeArrowheads="1"/>
        </xdr:cNvSpPr>
      </xdr:nvSpPr>
      <xdr:spPr bwMode="auto">
        <a:xfrm>
          <a:off x="38100" y="28575"/>
          <a:ext cx="952500" cy="333375"/>
        </a:xfrm>
        <a:prstGeom prst="leftArrow">
          <a:avLst>
            <a:gd name="adj1" fmla="val 50000"/>
            <a:gd name="adj2" fmla="val 71429"/>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152400</xdr:colOff>
      <xdr:row>9</xdr:row>
      <xdr:rowOff>47625</xdr:rowOff>
    </xdr:from>
    <xdr:to>
      <xdr:col>11</xdr:col>
      <xdr:colOff>123825</xdr:colOff>
      <xdr:row>21</xdr:row>
      <xdr:rowOff>2574</xdr:rowOff>
    </xdr:to>
    <xdr:grpSp>
      <xdr:nvGrpSpPr>
        <xdr:cNvPr id="11267" name="Group 489"/>
        <xdr:cNvGrpSpPr>
          <a:grpSpLocks/>
        </xdr:cNvGrpSpPr>
      </xdr:nvGrpSpPr>
      <xdr:grpSpPr bwMode="auto">
        <a:xfrm>
          <a:off x="4026758" y="2679872"/>
          <a:ext cx="3478942" cy="2419864"/>
          <a:chOff x="410" y="229"/>
          <a:chExt cx="366" cy="235"/>
        </a:xfrm>
      </xdr:grpSpPr>
      <xdr:graphicFrame macro="">
        <xdr:nvGraphicFramePr>
          <xdr:cNvPr id="11271" name="Chart 31"/>
          <xdr:cNvGraphicFramePr>
            <a:graphicFrameLocks/>
          </xdr:cNvGraphicFramePr>
        </xdr:nvGraphicFramePr>
        <xdr:xfrm>
          <a:off x="410" y="229"/>
          <a:ext cx="366" cy="231"/>
        </xdr:xfrm>
        <a:graphic>
          <a:graphicData uri="http://schemas.openxmlformats.org/drawingml/2006/chart">
            <c:chart xmlns:c="http://schemas.openxmlformats.org/drawingml/2006/chart" xmlns:r="http://schemas.openxmlformats.org/officeDocument/2006/relationships" r:id="rId3"/>
          </a:graphicData>
        </a:graphic>
      </xdr:graphicFrame>
      <xdr:pic>
        <xdr:nvPicPr>
          <xdr:cNvPr id="11272" name="Picture 477" descr="one"/>
          <xdr:cNvPicPr>
            <a:picLocks noChangeAspect="1" noChangeArrowheads="1"/>
          </xdr:cNvPicPr>
        </xdr:nvPicPr>
        <xdr:blipFill>
          <a:blip xmlns:r="http://schemas.openxmlformats.org/officeDocument/2006/relationships" r:embed="rId4" cstate="print"/>
          <a:srcRect/>
          <a:stretch>
            <a:fillRect/>
          </a:stretch>
        </xdr:blipFill>
        <xdr:spPr bwMode="auto">
          <a:xfrm>
            <a:off x="445" y="442"/>
            <a:ext cx="297" cy="22"/>
          </a:xfrm>
          <a:prstGeom prst="rect">
            <a:avLst/>
          </a:prstGeom>
          <a:noFill/>
          <a:ln w="9525">
            <a:noFill/>
            <a:miter lim="800000"/>
            <a:headEnd/>
            <a:tailEnd/>
          </a:ln>
        </xdr:spPr>
      </xdr:pic>
    </xdr:grpSp>
    <xdr:clientData/>
  </xdr:twoCellAnchor>
  <xdr:twoCellAnchor>
    <xdr:from>
      <xdr:col>0</xdr:col>
      <xdr:colOff>209550</xdr:colOff>
      <xdr:row>23</xdr:row>
      <xdr:rowOff>38100</xdr:rowOff>
    </xdr:from>
    <xdr:to>
      <xdr:col>6</xdr:col>
      <xdr:colOff>209550</xdr:colOff>
      <xdr:row>31</xdr:row>
      <xdr:rowOff>51486</xdr:rowOff>
    </xdr:to>
    <xdr:grpSp>
      <xdr:nvGrpSpPr>
        <xdr:cNvPr id="11268" name="Group 490"/>
        <xdr:cNvGrpSpPr>
          <a:grpSpLocks/>
        </xdr:cNvGrpSpPr>
      </xdr:nvGrpSpPr>
      <xdr:grpSpPr bwMode="auto">
        <a:xfrm>
          <a:off x="209550" y="5733793"/>
          <a:ext cx="3874358" cy="1918386"/>
          <a:chOff x="0" y="487"/>
          <a:chExt cx="407" cy="276"/>
        </a:xfrm>
      </xdr:grpSpPr>
      <xdr:graphicFrame macro="">
        <xdr:nvGraphicFramePr>
          <xdr:cNvPr id="11269" name="Chart 34"/>
          <xdr:cNvGraphicFramePr>
            <a:graphicFrameLocks/>
          </xdr:cNvGraphicFramePr>
        </xdr:nvGraphicFramePr>
        <xdr:xfrm>
          <a:off x="0" y="487"/>
          <a:ext cx="407" cy="245"/>
        </xdr:xfrm>
        <a:graphic>
          <a:graphicData uri="http://schemas.openxmlformats.org/drawingml/2006/chart">
            <c:chart xmlns:c="http://schemas.openxmlformats.org/drawingml/2006/chart" xmlns:r="http://schemas.openxmlformats.org/officeDocument/2006/relationships" r:id="rId5"/>
          </a:graphicData>
        </a:graphic>
      </xdr:graphicFrame>
      <xdr:pic>
        <xdr:nvPicPr>
          <xdr:cNvPr id="11270" name="Picture 487" descr="ok"/>
          <xdr:cNvPicPr>
            <a:picLocks noChangeAspect="1" noChangeArrowheads="1"/>
          </xdr:cNvPicPr>
        </xdr:nvPicPr>
        <xdr:blipFill>
          <a:blip xmlns:r="http://schemas.openxmlformats.org/officeDocument/2006/relationships" r:embed="rId6" cstate="print"/>
          <a:srcRect/>
          <a:stretch>
            <a:fillRect/>
          </a:stretch>
        </xdr:blipFill>
        <xdr:spPr bwMode="auto">
          <a:xfrm>
            <a:off x="89" y="741"/>
            <a:ext cx="259" cy="22"/>
          </a:xfrm>
          <a:prstGeom prst="rect">
            <a:avLst/>
          </a:prstGeom>
          <a:noFill/>
          <a:ln w="9525">
            <a:noFill/>
            <a:miter lim="800000"/>
            <a:headEnd/>
            <a:tailEnd/>
          </a:ln>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228600</xdr:colOff>
      <xdr:row>7</xdr:row>
      <xdr:rowOff>171450</xdr:rowOff>
    </xdr:from>
    <xdr:to>
      <xdr:col>12</xdr:col>
      <xdr:colOff>180975</xdr:colOff>
      <xdr:row>14</xdr:row>
      <xdr:rowOff>152400</xdr:rowOff>
    </xdr:to>
    <xdr:graphicFrame macro="">
      <xdr:nvGraphicFramePr>
        <xdr:cNvPr id="7169" name="Chart 10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66675</xdr:colOff>
      <xdr:row>16</xdr:row>
      <xdr:rowOff>0</xdr:rowOff>
    </xdr:from>
    <xdr:to>
      <xdr:col>5</xdr:col>
      <xdr:colOff>962025</xdr:colOff>
      <xdr:row>25</xdr:row>
      <xdr:rowOff>28575</xdr:rowOff>
    </xdr:to>
    <xdr:graphicFrame macro="">
      <xdr:nvGraphicFramePr>
        <xdr:cNvPr id="7170" name="Chart 10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95250</xdr:colOff>
      <xdr:row>8</xdr:row>
      <xdr:rowOff>19050</xdr:rowOff>
    </xdr:from>
    <xdr:to>
      <xdr:col>5</xdr:col>
      <xdr:colOff>1095375</xdr:colOff>
      <xdr:row>14</xdr:row>
      <xdr:rowOff>66675</xdr:rowOff>
    </xdr:to>
    <xdr:graphicFrame macro="">
      <xdr:nvGraphicFramePr>
        <xdr:cNvPr id="7171" name="Chart 10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38100</xdr:colOff>
      <xdr:row>16</xdr:row>
      <xdr:rowOff>19050</xdr:rowOff>
    </xdr:from>
    <xdr:to>
      <xdr:col>12</xdr:col>
      <xdr:colOff>180975</xdr:colOff>
      <xdr:row>25</xdr:row>
      <xdr:rowOff>28575</xdr:rowOff>
    </xdr:to>
    <xdr:graphicFrame macro="">
      <xdr:nvGraphicFramePr>
        <xdr:cNvPr id="7172" name="Chart 10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209550</xdr:colOff>
      <xdr:row>27</xdr:row>
      <xdr:rowOff>47625</xdr:rowOff>
    </xdr:from>
    <xdr:to>
      <xdr:col>5</xdr:col>
      <xdr:colOff>657225</xdr:colOff>
      <xdr:row>33</xdr:row>
      <xdr:rowOff>247650</xdr:rowOff>
    </xdr:to>
    <xdr:graphicFrame macro="">
      <xdr:nvGraphicFramePr>
        <xdr:cNvPr id="7173" name="Chart 10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47625</xdr:colOff>
      <xdr:row>0</xdr:row>
      <xdr:rowOff>19050</xdr:rowOff>
    </xdr:from>
    <xdr:to>
      <xdr:col>1</xdr:col>
      <xdr:colOff>904875</xdr:colOff>
      <xdr:row>0</xdr:row>
      <xdr:rowOff>352425</xdr:rowOff>
    </xdr:to>
    <xdr:sp macro="" textlink="">
      <xdr:nvSpPr>
        <xdr:cNvPr id="14769" name="AutoShape 50">
          <a:hlinkClick xmlns:r="http://schemas.openxmlformats.org/officeDocument/2006/relationships" r:id="rId6"/>
        </xdr:cNvPr>
        <xdr:cNvSpPr>
          <a:spLocks noChangeArrowheads="1"/>
        </xdr:cNvSpPr>
      </xdr:nvSpPr>
      <xdr:spPr bwMode="auto">
        <a:xfrm>
          <a:off x="47625" y="19050"/>
          <a:ext cx="866775" cy="333375"/>
        </a:xfrm>
        <a:prstGeom prst="leftArrow">
          <a:avLst>
            <a:gd name="adj1" fmla="val 50000"/>
            <a:gd name="adj2" fmla="val 65000"/>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209550</xdr:colOff>
      <xdr:row>9</xdr:row>
      <xdr:rowOff>85725</xdr:rowOff>
    </xdr:from>
    <xdr:to>
      <xdr:col>11</xdr:col>
      <xdr:colOff>95250</xdr:colOff>
      <xdr:row>17</xdr:row>
      <xdr:rowOff>38100</xdr:rowOff>
    </xdr:to>
    <xdr:graphicFrame macro="">
      <xdr:nvGraphicFramePr>
        <xdr:cNvPr id="20481" name="Chart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0</xdr:rowOff>
    </xdr:from>
    <xdr:to>
      <xdr:col>1</xdr:col>
      <xdr:colOff>1057275</xdr:colOff>
      <xdr:row>1</xdr:row>
      <xdr:rowOff>0</xdr:rowOff>
    </xdr:to>
    <xdr:sp macro="" textlink="">
      <xdr:nvSpPr>
        <xdr:cNvPr id="21885" name="AutoShape 50">
          <a:hlinkClick xmlns:r="http://schemas.openxmlformats.org/officeDocument/2006/relationships" r:id="rId2"/>
        </xdr:cNvPr>
        <xdr:cNvSpPr>
          <a:spLocks noChangeArrowheads="1"/>
        </xdr:cNvSpPr>
      </xdr:nvSpPr>
      <xdr:spPr bwMode="auto">
        <a:xfrm>
          <a:off x="9525" y="0"/>
          <a:ext cx="771525" cy="333375"/>
        </a:xfrm>
        <a:prstGeom prst="leftArrow">
          <a:avLst>
            <a:gd name="adj1" fmla="val 50000"/>
            <a:gd name="adj2" fmla="val 5785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11</xdr:col>
      <xdr:colOff>352425</xdr:colOff>
      <xdr:row>9</xdr:row>
      <xdr:rowOff>76200</xdr:rowOff>
    </xdr:from>
    <xdr:to>
      <xdr:col>16</xdr:col>
      <xdr:colOff>762000</xdr:colOff>
      <xdr:row>17</xdr:row>
      <xdr:rowOff>9525</xdr:rowOff>
    </xdr:to>
    <xdr:graphicFrame macro="">
      <xdr:nvGraphicFramePr>
        <xdr:cNvPr id="20483" name="Chart 4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666750</xdr:colOff>
      <xdr:row>9</xdr:row>
      <xdr:rowOff>95250</xdr:rowOff>
    </xdr:from>
    <xdr:to>
      <xdr:col>4</xdr:col>
      <xdr:colOff>400050</xdr:colOff>
      <xdr:row>17</xdr:row>
      <xdr:rowOff>57150</xdr:rowOff>
    </xdr:to>
    <xdr:graphicFrame macro="">
      <xdr:nvGraphicFramePr>
        <xdr:cNvPr id="20484" name="Chart 5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20</xdr:row>
      <xdr:rowOff>0</xdr:rowOff>
    </xdr:from>
    <xdr:to>
      <xdr:col>8</xdr:col>
      <xdr:colOff>85725</xdr:colOff>
      <xdr:row>20</xdr:row>
      <xdr:rowOff>0</xdr:rowOff>
    </xdr:to>
    <xdr:grpSp>
      <xdr:nvGrpSpPr>
        <xdr:cNvPr id="24577" name="Group 41"/>
        <xdr:cNvGrpSpPr>
          <a:grpSpLocks/>
        </xdr:cNvGrpSpPr>
      </xdr:nvGrpSpPr>
      <xdr:grpSpPr bwMode="auto">
        <a:xfrm>
          <a:off x="5556250" y="5154083"/>
          <a:ext cx="85725" cy="0"/>
          <a:chOff x="595" y="540"/>
          <a:chExt cx="9" cy="9"/>
        </a:xfrm>
      </xdr:grpSpPr>
      <xdr:sp macro="" textlink="">
        <xdr:nvSpPr>
          <xdr:cNvPr id="24588" name="Rectangle 11"/>
          <xdr:cNvSpPr>
            <a:spLocks noChangeArrowheads="1"/>
          </xdr:cNvSpPr>
        </xdr:nvSpPr>
        <xdr:spPr bwMode="auto">
          <a:xfrm>
            <a:off x="595" y="540"/>
            <a:ext cx="9" cy="9"/>
          </a:xfrm>
          <a:prstGeom prst="rect">
            <a:avLst/>
          </a:prstGeom>
          <a:solidFill>
            <a:srgbClr val="FFFFFF"/>
          </a:solidFill>
          <a:ln w="9525">
            <a:noFill/>
            <a:miter lim="800000"/>
            <a:headEnd/>
            <a:tailEnd/>
          </a:ln>
        </xdr:spPr>
      </xdr:sp>
      <xdr:sp macro="" textlink="">
        <xdr:nvSpPr>
          <xdr:cNvPr id="24589" name="Arc 12"/>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8</xdr:col>
      <xdr:colOff>981075</xdr:colOff>
      <xdr:row>20</xdr:row>
      <xdr:rowOff>0</xdr:rowOff>
    </xdr:from>
    <xdr:to>
      <xdr:col>9</xdr:col>
      <xdr:colOff>9525</xdr:colOff>
      <xdr:row>20</xdr:row>
      <xdr:rowOff>0</xdr:rowOff>
    </xdr:to>
    <xdr:grpSp>
      <xdr:nvGrpSpPr>
        <xdr:cNvPr id="24578" name="Group 44"/>
        <xdr:cNvGrpSpPr>
          <a:grpSpLocks/>
        </xdr:cNvGrpSpPr>
      </xdr:nvGrpSpPr>
      <xdr:grpSpPr bwMode="auto">
        <a:xfrm>
          <a:off x="6537325" y="5154083"/>
          <a:ext cx="86783" cy="0"/>
          <a:chOff x="698" y="540"/>
          <a:chExt cx="9" cy="9"/>
        </a:xfrm>
      </xdr:grpSpPr>
      <xdr:sp macro="" textlink="">
        <xdr:nvSpPr>
          <xdr:cNvPr id="24586" name="Rectangle 47"/>
          <xdr:cNvSpPr>
            <a:spLocks noChangeArrowheads="1"/>
          </xdr:cNvSpPr>
        </xdr:nvSpPr>
        <xdr:spPr bwMode="auto">
          <a:xfrm rot="-5400000" flipH="1" flipV="1">
            <a:off x="698" y="540"/>
            <a:ext cx="9" cy="9"/>
          </a:xfrm>
          <a:prstGeom prst="rect">
            <a:avLst/>
          </a:prstGeom>
          <a:solidFill>
            <a:srgbClr val="FFFFFF"/>
          </a:solidFill>
          <a:ln w="9525">
            <a:noFill/>
            <a:miter lim="800000"/>
            <a:headEnd/>
            <a:tailEnd/>
          </a:ln>
        </xdr:spPr>
      </xdr:sp>
      <xdr:sp macro="" textlink="">
        <xdr:nvSpPr>
          <xdr:cNvPr id="24587" name="Arc 48"/>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6</xdr:col>
      <xdr:colOff>781050</xdr:colOff>
      <xdr:row>20</xdr:row>
      <xdr:rowOff>0</xdr:rowOff>
    </xdr:from>
    <xdr:to>
      <xdr:col>7</xdr:col>
      <xdr:colOff>0</xdr:colOff>
      <xdr:row>20</xdr:row>
      <xdr:rowOff>0</xdr:rowOff>
    </xdr:to>
    <xdr:grpSp>
      <xdr:nvGrpSpPr>
        <xdr:cNvPr id="24579" name="Group 47"/>
        <xdr:cNvGrpSpPr>
          <a:grpSpLocks/>
        </xdr:cNvGrpSpPr>
      </xdr:nvGrpSpPr>
      <xdr:grpSpPr bwMode="auto">
        <a:xfrm>
          <a:off x="5183717" y="5154083"/>
          <a:ext cx="86783" cy="0"/>
          <a:chOff x="698" y="540"/>
          <a:chExt cx="9" cy="9"/>
        </a:xfrm>
      </xdr:grpSpPr>
      <xdr:sp macro="" textlink="">
        <xdr:nvSpPr>
          <xdr:cNvPr id="24584" name="Rectangle 47"/>
          <xdr:cNvSpPr>
            <a:spLocks noChangeArrowheads="1"/>
          </xdr:cNvSpPr>
        </xdr:nvSpPr>
        <xdr:spPr bwMode="auto">
          <a:xfrm rot="-5400000" flipH="1" flipV="1">
            <a:off x="698" y="540"/>
            <a:ext cx="9" cy="9"/>
          </a:xfrm>
          <a:prstGeom prst="rect">
            <a:avLst/>
          </a:prstGeom>
          <a:solidFill>
            <a:srgbClr val="FFFFFF"/>
          </a:solidFill>
          <a:ln w="9525">
            <a:noFill/>
            <a:miter lim="800000"/>
            <a:headEnd/>
            <a:tailEnd/>
          </a:ln>
        </xdr:spPr>
      </xdr:sp>
      <xdr:sp macro="" textlink="">
        <xdr:nvSpPr>
          <xdr:cNvPr id="24585" name="Arc 48"/>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3</xdr:col>
      <xdr:colOff>0</xdr:colOff>
      <xdr:row>20</xdr:row>
      <xdr:rowOff>0</xdr:rowOff>
    </xdr:from>
    <xdr:to>
      <xdr:col>3</xdr:col>
      <xdr:colOff>85725</xdr:colOff>
      <xdr:row>20</xdr:row>
      <xdr:rowOff>0</xdr:rowOff>
    </xdr:to>
    <xdr:grpSp>
      <xdr:nvGrpSpPr>
        <xdr:cNvPr id="24580" name="Group 50"/>
        <xdr:cNvGrpSpPr>
          <a:grpSpLocks/>
        </xdr:cNvGrpSpPr>
      </xdr:nvGrpSpPr>
      <xdr:grpSpPr bwMode="auto">
        <a:xfrm>
          <a:off x="1439333" y="5154083"/>
          <a:ext cx="85725" cy="0"/>
          <a:chOff x="595" y="540"/>
          <a:chExt cx="9" cy="9"/>
        </a:xfrm>
      </xdr:grpSpPr>
      <xdr:sp macro="" textlink="">
        <xdr:nvSpPr>
          <xdr:cNvPr id="24582" name="Rectangle 11"/>
          <xdr:cNvSpPr>
            <a:spLocks noChangeArrowheads="1"/>
          </xdr:cNvSpPr>
        </xdr:nvSpPr>
        <xdr:spPr bwMode="auto">
          <a:xfrm>
            <a:off x="595" y="540"/>
            <a:ext cx="9" cy="9"/>
          </a:xfrm>
          <a:prstGeom prst="rect">
            <a:avLst/>
          </a:prstGeom>
          <a:solidFill>
            <a:srgbClr val="FFFFFF"/>
          </a:solidFill>
          <a:ln w="9525">
            <a:noFill/>
            <a:miter lim="800000"/>
            <a:headEnd/>
            <a:tailEnd/>
          </a:ln>
        </xdr:spPr>
      </xdr:sp>
      <xdr:sp macro="" textlink="">
        <xdr:nvSpPr>
          <xdr:cNvPr id="24583" name="Arc 12"/>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0</xdr:col>
      <xdr:colOff>9525</xdr:colOff>
      <xdr:row>0</xdr:row>
      <xdr:rowOff>76200</xdr:rowOff>
    </xdr:from>
    <xdr:to>
      <xdr:col>1</xdr:col>
      <xdr:colOff>1162050</xdr:colOff>
      <xdr:row>0</xdr:row>
      <xdr:rowOff>419100</xdr:rowOff>
    </xdr:to>
    <xdr:sp macro="" textlink="">
      <xdr:nvSpPr>
        <xdr:cNvPr id="1150121" name="AutoShape 50">
          <a:hlinkClick xmlns:r="http://schemas.openxmlformats.org/officeDocument/2006/relationships" r:id="rId1"/>
        </xdr:cNvPr>
        <xdr:cNvSpPr>
          <a:spLocks noChangeArrowheads="1"/>
        </xdr:cNvSpPr>
      </xdr:nvSpPr>
      <xdr:spPr bwMode="auto">
        <a:xfrm>
          <a:off x="9525" y="76200"/>
          <a:ext cx="1228725" cy="342900"/>
        </a:xfrm>
        <a:prstGeom prst="leftArrow">
          <a:avLst>
            <a:gd name="adj1" fmla="val 50000"/>
            <a:gd name="adj2" fmla="val 89583"/>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6</xdr:row>
      <xdr:rowOff>0</xdr:rowOff>
    </xdr:from>
    <xdr:to>
      <xdr:col>12</xdr:col>
      <xdr:colOff>0</xdr:colOff>
      <xdr:row>6</xdr:row>
      <xdr:rowOff>0</xdr:rowOff>
    </xdr:to>
    <xdr:graphicFrame macro="">
      <xdr:nvGraphicFramePr>
        <xdr:cNvPr id="2560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0</xdr:row>
      <xdr:rowOff>38100</xdr:rowOff>
    </xdr:from>
    <xdr:to>
      <xdr:col>1</xdr:col>
      <xdr:colOff>819150</xdr:colOff>
      <xdr:row>0</xdr:row>
      <xdr:rowOff>371475</xdr:rowOff>
    </xdr:to>
    <xdr:sp macro="" textlink="">
      <xdr:nvSpPr>
        <xdr:cNvPr id="33131" name="AutoShape 50">
          <a:hlinkClick xmlns:r="http://schemas.openxmlformats.org/officeDocument/2006/relationships" r:id="rId2"/>
        </xdr:cNvPr>
        <xdr:cNvSpPr>
          <a:spLocks noChangeArrowheads="1"/>
        </xdr:cNvSpPr>
      </xdr:nvSpPr>
      <xdr:spPr bwMode="auto">
        <a:xfrm>
          <a:off x="19050" y="3810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tables/tableSingleCells1.xml><?xml version="1.0" encoding="utf-8"?>
<singleXmlCells xmlns="http://schemas.openxmlformats.org/spreadsheetml/2006/main">
  <singleXmlCell id="419" r="C4" connectionId="0">
    <xmlCellPr id="1" uniqueName="1">
      <xmlPr mapId="43" xpath="/ns1:Root/ns1:Country" xmlDataType="string"/>
    </xmlCellPr>
  </singleXmlCell>
  <singleXmlCell id="420" r="C6" connectionId="0">
    <xmlCellPr id="1" uniqueName="1">
      <xmlPr mapId="43" xpath="/ns1:Root/ns1:GrantNumber" xmlDataType="string"/>
    </xmlCellPr>
  </singleXmlCell>
  <singleXmlCell id="421" r="C8" connectionId="0">
    <xmlCellPr id="1" uniqueName="1">
      <xmlPr mapId="43" xpath="/ns1:Root/ns1:PR" xmlDataType="string"/>
    </xmlCellPr>
  </singleXmlCell>
  <singleXmlCell id="422" r="C10" connectionId="0">
    <xmlCellPr id="1" uniqueName="1">
      <xmlPr mapId="43" xpath="/ns1:Root/ns1:StartDate" xmlDataType="dateTime"/>
    </xmlCellPr>
  </singleXmlCell>
  <singleXmlCell id="423" r="C12" connectionId="0">
    <xmlCellPr id="1" uniqueName="1">
      <xmlPr mapId="43" xpath="/ns1:Root/ns1:LatestRating" xmlDataType="string"/>
    </xmlCellPr>
  </singleXmlCell>
  <singleXmlCell id="424" r="G4" connectionId="0">
    <xmlCellPr id="1" uniqueName="1">
      <xmlPr mapId="43" xpath="/ns1:Root/ns1:GranTitle" xmlDataType="string"/>
    </xmlCellPr>
  </singleXmlCell>
  <singleXmlCell id="425" r="G6" connectionId="0">
    <xmlCellPr id="1" uniqueName="1">
      <xmlPr mapId="43" xpath="/ns1:Root/ns1:Componenent" xmlDataType="string"/>
    </xmlCellPr>
  </singleXmlCell>
  <singleXmlCell id="426" r="I6" connectionId="0">
    <xmlCellPr id="1" uniqueName="1">
      <xmlPr mapId="43" xpath="/ns1:Root/ns1:TotalFunding" xmlDataType="double"/>
    </xmlCellPr>
  </singleXmlCell>
  <singleXmlCell id="427" r="G8" connectionId="0">
    <xmlCellPr id="1" uniqueName="1">
      <xmlPr mapId="43" xpath="/ns1:Root/ns1:Round" xmlDataType="string"/>
    </xmlCellPr>
  </singleXmlCell>
  <singleXmlCell id="428" r="I8" connectionId="0">
    <xmlCellPr id="1" uniqueName="1">
      <xmlPr mapId="43" xpath="/ns1:Root/ns1:Phase" xmlDataType="string"/>
    </xmlCellPr>
  </singleXmlCell>
  <singleXmlCell id="429" r="G10" connectionId="0">
    <xmlCellPr id="1" uniqueName="1">
      <xmlPr mapId="43" xpath="/ns1:Root/ns1:LFA" xmlDataType="string"/>
    </xmlCellPr>
  </singleXmlCell>
  <singleXmlCell id="430" r="G12" connectionId="0">
    <xmlCellPr id="1" uniqueName="1">
      <xmlPr mapId="43" xpath="/ns1:Root/ns1:FPM" xmlDataType="string"/>
    </xmlCellPr>
  </singleXmlCell>
  <singleXmlCell id="431" r="C16" connectionId="0">
    <xmlCellPr id="1" uniqueName="1">
      <xmlPr mapId="43" xpath="/ns1:Root/ns1:Period" xmlDataType="string"/>
    </xmlCellPr>
  </singleXmlCell>
  <singleXmlCell id="432" r="E16" connectionId="0">
    <xmlCellPr id="1" uniqueName="1">
      <xmlPr mapId="43" xpath="/ns1:Root/ns1:From" xmlDataType="dateTime"/>
    </xmlCellPr>
  </singleXmlCell>
  <singleXmlCell id="433" r="G16" connectionId="0">
    <xmlCellPr id="1" uniqueName="1">
      <xmlPr mapId="43" xpath="/ns1:Root/ns1:To" xmlDataType="dateTime"/>
    </xmlCellPr>
  </singleXmlCell>
  <singleXmlCell id="434" r="J16" connectionId="0">
    <xmlCellPr id="1" uniqueName="1">
      <xmlPr mapId="43" xpath="/ns1:Root/ns1:DataEntryDate" xmlDataType="dateTime"/>
    </xmlCellPr>
  </singleXmlCell>
  <singleXmlCell id="435" r="D18" connectionId="0">
    <xmlCellPr id="1" uniqueName="1">
      <xmlPr mapId="43" xpath="/ns1:Root/ns1:PreparedBy" xmlDataType="string"/>
    </xmlCellPr>
  </singleXmlCell>
  <singleXmlCell id="436" r="C31" connectionId="0">
    <xmlCellPr id="1" uniqueName="1">
      <xmlPr mapId="43" xpath="/ns1:Root/ns1:F1/ns1:Budget__in____P1" xmlDataType="double"/>
    </xmlCellPr>
  </singleXmlCell>
  <singleXmlCell id="437" r="D31" connectionId="0">
    <xmlCellPr id="1" uniqueName="1">
      <xmlPr mapId="43" xpath="/ns1:Root/ns1:F1/ns1:Budget__in____P2" xmlDataType="double"/>
    </xmlCellPr>
  </singleXmlCell>
  <singleXmlCell id="438" r="E31" connectionId="0">
    <xmlCellPr id="1" uniqueName="1">
      <xmlPr mapId="43" xpath="/ns1:Root/ns1:F1/ns1:Budget__in____P3" xmlDataType="string"/>
    </xmlCellPr>
  </singleXmlCell>
  <singleXmlCell id="439" r="F31" connectionId="0">
    <xmlCellPr id="1" uniqueName="1">
      <xmlPr mapId="43" xpath="/ns1:Root/ns1:F1/ns1:Budget__in____P4" xmlDataType="string"/>
    </xmlCellPr>
  </singleXmlCell>
  <singleXmlCell id="440" r="G31" connectionId="0">
    <xmlCellPr id="1" uniqueName="1">
      <xmlPr mapId="43" xpath="/ns1:Root/ns1:F1/ns1:Budget__in____P5" xmlDataType="string"/>
    </xmlCellPr>
  </singleXmlCell>
  <singleXmlCell id="441" r="H31" connectionId="0">
    <xmlCellPr id="1" uniqueName="1">
      <xmlPr mapId="43" xpath="/ns1:Root/ns1:F1/ns1:Budget__in____P6" xmlDataType="string"/>
    </xmlCellPr>
  </singleXmlCell>
  <singleXmlCell id="442" r="I31" connectionId="0">
    <xmlCellPr id="1" uniqueName="1">
      <xmlPr mapId="43" xpath="/ns1:Root/ns1:F1/ns1:Budget__in____P7" xmlDataType="string"/>
    </xmlCellPr>
  </singleXmlCell>
  <singleXmlCell id="443" r="J31" connectionId="0">
    <xmlCellPr id="1" uniqueName="1">
      <xmlPr mapId="43" xpath="/ns1:Root/ns1:F1/ns1:Budget__in____P8" xmlDataType="string"/>
    </xmlCellPr>
  </singleXmlCell>
  <singleXmlCell id="444" r="K31" connectionId="0">
    <xmlCellPr id="1" uniqueName="1">
      <xmlPr mapId="43" xpath="/ns1:Root/ns1:F1/ns1:Budget__in____P9" xmlDataType="string"/>
    </xmlCellPr>
  </singleXmlCell>
  <singleXmlCell id="445" r="L31" connectionId="0">
    <xmlCellPr id="1" uniqueName="1">
      <xmlPr mapId="43" xpath="/ns1:Root/ns1:F1/ns1:Budget__in____P10" xmlDataType="string"/>
    </xmlCellPr>
  </singleXmlCell>
  <singleXmlCell id="446" r="M31" connectionId="0">
    <xmlCellPr id="1" uniqueName="1">
      <xmlPr mapId="43" xpath="/ns1:Root/ns1:F1/ns1:Budget__in____P11" xmlDataType="string"/>
    </xmlCellPr>
  </singleXmlCell>
  <singleXmlCell id="447" r="N31" connectionId="0">
    <xmlCellPr id="1" uniqueName="1">
      <xmlPr mapId="43" xpath="/ns1:Root/ns1:F1/ns1:Budget__in____P12" xmlDataType="string"/>
    </xmlCellPr>
  </singleXmlCell>
  <singleXmlCell id="448" r="C32" connectionId="0">
    <xmlCellPr id="1" uniqueName="1">
      <xmlPr mapId="43" xpath="/ns1:Root/ns1:F1/ns1:Disbursements_by_GF__in____P1" xmlDataType="double"/>
    </xmlCellPr>
  </singleXmlCell>
  <singleXmlCell id="449" r="D32" connectionId="0">
    <xmlCellPr id="1" uniqueName="1">
      <xmlPr mapId="43" xpath="/ns1:Root/ns1:F1/ns1:Disbursements_by_GF__in____P2" xmlDataType="double"/>
    </xmlCellPr>
  </singleXmlCell>
  <singleXmlCell id="450" r="E32" connectionId="0">
    <xmlCellPr id="1" uniqueName="1">
      <xmlPr mapId="43" xpath="/ns1:Root/ns1:F1/ns1:Disbursements_by_GF__in____P3" xmlDataType="string"/>
    </xmlCellPr>
  </singleXmlCell>
  <singleXmlCell id="451" r="F32" connectionId="0">
    <xmlCellPr id="1" uniqueName="1">
      <xmlPr mapId="43" xpath="/ns1:Root/ns1:F1/ns1:Disbursements_by_GF__in____P4" xmlDataType="string"/>
    </xmlCellPr>
  </singleXmlCell>
  <singleXmlCell id="452" r="G32" connectionId="0">
    <xmlCellPr id="1" uniqueName="1">
      <xmlPr mapId="43" xpath="/ns1:Root/ns1:F1/ns1:Disbursements_by_GF__in____P5" xmlDataType="string"/>
    </xmlCellPr>
  </singleXmlCell>
  <singleXmlCell id="453" r="H32" connectionId="0">
    <xmlCellPr id="1" uniqueName="1">
      <xmlPr mapId="43" xpath="/ns1:Root/ns1:F1/ns1:Disbursements_by_GF__in____P6" xmlDataType="string"/>
    </xmlCellPr>
  </singleXmlCell>
  <singleXmlCell id="454" r="I32" connectionId="0">
    <xmlCellPr id="1" uniqueName="1">
      <xmlPr mapId="43" xpath="/ns1:Root/ns1:F1/ns1:Disbursements_by_GF__in____P7" xmlDataType="string"/>
    </xmlCellPr>
  </singleXmlCell>
  <singleXmlCell id="455" r="J32" connectionId="0">
    <xmlCellPr id="1" uniqueName="1">
      <xmlPr mapId="43" xpath="/ns1:Root/ns1:F1/ns1:Disbursements_by_GF__in____P8" xmlDataType="string"/>
    </xmlCellPr>
  </singleXmlCell>
  <singleXmlCell id="456" r="K32" connectionId="0">
    <xmlCellPr id="1" uniqueName="1">
      <xmlPr mapId="43" xpath="/ns1:Root/ns1:F1/ns1:Disbursements_by_GF__in____P9" xmlDataType="string"/>
    </xmlCellPr>
  </singleXmlCell>
  <singleXmlCell id="457" r="L32" connectionId="0">
    <xmlCellPr id="1" uniqueName="1">
      <xmlPr mapId="43" xpath="/ns1:Root/ns1:F1/ns1:Disbursements_by_GF__in____P10" xmlDataType="string"/>
    </xmlCellPr>
  </singleXmlCell>
  <singleXmlCell id="458" r="M32" connectionId="0">
    <xmlCellPr id="1" uniqueName="1">
      <xmlPr mapId="43" xpath="/ns1:Root/ns1:F1/ns1:Disbursements_by_GF__in____P11" xmlDataType="string"/>
    </xmlCellPr>
  </singleXmlCell>
  <singleXmlCell id="459" r="N32" connectionId="0">
    <xmlCellPr id="1" uniqueName="1">
      <xmlPr mapId="43" xpath="/ns1:Root/ns1:F1/ns1:Disbursements_by_GF__in____P12" xmlDataType="string"/>
    </xmlCellPr>
  </singleXmlCell>
  <singleXmlCell id="460" r="C43" connectionId="0">
    <xmlCellPr id="1" uniqueName="1">
      <xmlPr mapId="43" xpath="/ns1:Root/ns1:F2/ns1:TB__detect_and_treat_Cumulative_Budget__in___" xmlDataType="double"/>
    </xmlCellPr>
  </singleXmlCell>
  <singleXmlCell id="461" r="D43" connectionId="0">
    <xmlCellPr id="1" uniqueName="1">
      <xmlPr mapId="43" xpath="/ns1:Root/ns1:F2/ns1:TB__detect_and_treat_Cumulative_Expenditures__in___" xmlDataType="double"/>
    </xmlCellPr>
  </singleXmlCell>
  <singleXmlCell id="462" r="C44" connectionId="0">
    <xmlCellPr id="1" uniqueName="1">
      <xmlPr mapId="43" xpath="/ns1:Root/ns1:F2/ns1:TB__ID_cases_Cumulative_Budget__in___" xmlDataType="double"/>
    </xmlCellPr>
  </singleXmlCell>
  <singleXmlCell id="463" r="D44" connectionId="0">
    <xmlCellPr id="1" uniqueName="1">
      <xmlPr mapId="43" xpath="/ns1:Root/ns1:F2/ns1:TB__ID_cases_Cumulative_Expenditures__in___" xmlDataType="double"/>
    </xmlCellPr>
  </singleXmlCell>
  <singleXmlCell id="464" r="C45" connectionId="0">
    <xmlCellPr id="1" uniqueName="1">
      <xmlPr mapId="43" xpath="/ns1:Root/ns1:F2/ns1:TB_HIV__Cumulative_Budget__in___" xmlDataType="double"/>
    </xmlCellPr>
  </singleXmlCell>
  <singleXmlCell id="465" r="D45" connectionId="0">
    <xmlCellPr id="1" uniqueName="1">
      <xmlPr mapId="43" xpath="/ns1:Root/ns1:F2/ns1:TB_HIV__Cumulative_Expenditures__in___" xmlDataType="double"/>
    </xmlCellPr>
  </singleXmlCell>
  <singleXmlCell id="466" r="C46" connectionId="0">
    <xmlCellPr id="1" uniqueName="1">
      <xmlPr mapId="43" xpath="/ns1:Root/ns1:F2/ns1:Advocacy__Commun__SocMob_Cumulative_Budget__in___" xmlDataType="double"/>
    </xmlCellPr>
  </singleXmlCell>
  <singleXmlCell id="467" r="D46" connectionId="0">
    <xmlCellPr id="1" uniqueName="1">
      <xmlPr mapId="43" xpath="/ns1:Root/ns1:F2/ns1:Advocacy__Commun__SocMob_Cumulative_Expenditures__in___" xmlDataType="double"/>
    </xmlCellPr>
  </singleXmlCell>
  <singleXmlCell id="476" r="C52" connectionId="0">
    <xmlCellPr id="1" uniqueName="1">
      <xmlPr mapId="43" xpath="/ns1:Root/ns1:F3/ns1:Disbursed_by_Global_Fund_Prior_to_reporting_period__in___" xmlDataType="double"/>
    </xmlCellPr>
  </singleXmlCell>
  <singleXmlCell id="477" r="D52" connectionId="0">
    <xmlCellPr id="1" uniqueName="1">
      <xmlPr mapId="43" xpath="/ns1:Root/ns1:F3/ns1:Disbursed_by_Global_Fund_Reporting_period__in___" xmlDataType="double"/>
    </xmlCellPr>
  </singleXmlCell>
  <singleXmlCell id="478" r="C53" connectionId="0">
    <xmlCellPr id="1" uniqueName="1">
      <xmlPr mapId="43" xpath="/ns1:Root/ns1:F3/ns1:PR_expenditure_and_disbursement_Prior_to_reporting_period__in___" xmlDataType="double"/>
    </xmlCellPr>
  </singleXmlCell>
  <singleXmlCell id="479" r="D53" connectionId="0">
    <xmlCellPr id="1" uniqueName="1">
      <xmlPr mapId="43" xpath="/ns1:Root/ns1:F3/ns1:PR_expenditure_and_disbursement_Reporting_period__in___" xmlDataType="double"/>
    </xmlCellPr>
  </singleXmlCell>
  <singleXmlCell id="480" r="C54" connectionId="0">
    <xmlCellPr id="1" uniqueName="1">
      <xmlPr mapId="43" xpath="/ns1:Root/ns1:F3/ns1:Disbursed_to_SRs_Prior_to_reporting_period__in___" xmlDataType="double"/>
    </xmlCellPr>
  </singleXmlCell>
  <singleXmlCell id="481" r="D54" connectionId="0">
    <xmlCellPr id="1" uniqueName="1">
      <xmlPr mapId="43" xpath="/ns1:Root/ns1:F3/ns1:Disbursed_to_SRs_Reporting_period__in___" xmlDataType="double"/>
    </xmlCellPr>
  </singleXmlCell>
  <singleXmlCell id="482" r="C55" connectionId="0">
    <xmlCellPr id="1" uniqueName="1">
      <xmlPr mapId="43" xpath="/ns1:Root/ns1:F3/ns1:SR_expenditures_Prior_to_reporting_period__in___" xmlDataType="double"/>
    </xmlCellPr>
  </singleXmlCell>
  <singleXmlCell id="483" r="D55" connectionId="0">
    <xmlCellPr id="1" uniqueName="1">
      <xmlPr mapId="43" xpath="/ns1:Root/ns1:F3/ns1:SR_expenditures_Reporting_period__in___" xmlDataType="double"/>
    </xmlCellPr>
  </singleXmlCell>
  <singleXmlCell id="484" r="C62" connectionId="0">
    <xmlCellPr id="1" uniqueName="1">
      <xmlPr mapId="43" xpath="/ns1:Root/ns1:F4/ns1:Days_taken_to_submit_acceptable_PU_DR_to_LFA_Expected__days_" xmlDataType="double"/>
    </xmlCellPr>
  </singleXmlCell>
  <singleXmlCell id="485" r="D62" connectionId="0">
    <xmlCellPr id="1" uniqueName="1">
      <xmlPr mapId="43" xpath="/ns1:Root/ns1:F4/ns1:Days_taken_to_submit_acceptable_PU_DR_to_LFA_Actual__days_" xmlDataType="double"/>
    </xmlCellPr>
  </singleXmlCell>
  <singleXmlCell id="486" r="C63" connectionId="0">
    <xmlCellPr id="1" uniqueName="1">
      <xmlPr mapId="43" xpath="/ns1:Root/ns1:F4/ns1:Days_taken_for_disbursement_to_reach_PR_Expected__days_" xmlDataType="double"/>
    </xmlCellPr>
  </singleXmlCell>
  <singleXmlCell id="487" r="D63" connectionId="0">
    <xmlCellPr id="1" uniqueName="1">
      <xmlPr mapId="43" xpath="/ns1:Root/ns1:F4/ns1:Days_taken_for_disbursement_to_reach_PR_Actual__days_" xmlDataType="double"/>
    </xmlCellPr>
  </singleXmlCell>
  <singleXmlCell id="488" r="C64" connectionId="0">
    <xmlCellPr id="1" uniqueName="1">
      <xmlPr mapId="43" xpath="/ns1:Root/ns1:F4/ns1:Days_taken_for_disbursement_to_reach_SRs__Expected__days_" xmlDataType="double"/>
    </xmlCellPr>
  </singleXmlCell>
  <singleXmlCell id="489" r="D64" connectionId="0">
    <xmlCellPr id="1" uniqueName="1">
      <xmlPr mapId="43" xpath="/ns1:Root/ns1:F4/ns1:Days_taken_for_disbursement_to_reach_SRs__Actual__days_" xmlDataType="double"/>
    </xmlCellPr>
  </singleXmlCell>
  <singleXmlCell id="490" r="B72" connectionId="0">
    <xmlCellPr id="1" uniqueName="1">
      <xmlPr mapId="43" xpath="/ns1:Root/ns1:M1/ns1:Conditions_precedents__CPs__" xmlDataType="string"/>
    </xmlCellPr>
  </singleXmlCell>
  <singleXmlCell id="491" r="D72" connectionId="0">
    <xmlCellPr id="1" uniqueName="1">
      <xmlPr mapId="43" xpath="/ns1:Root/ns1:M1/ns1:Conditions_precedents__CPs__Fulfilled" xmlDataType="double"/>
    </xmlCellPr>
  </singleXmlCell>
  <singleXmlCell id="492" r="E72" connectionId="0">
    <xmlCellPr id="1" uniqueName="1">
      <xmlPr mapId="43" xpath="/ns1:Root/ns1:M1/ns1:Conditions_precedents__CPs__Not_fulfilled__but_within_deadline" xmlDataType="double"/>
    </xmlCellPr>
  </singleXmlCell>
  <singleXmlCell id="493" r="F72" connectionId="0">
    <xmlCellPr id="1" uniqueName="1">
      <xmlPr mapId="43" xpath="/ns1:Root/ns1:M1/ns1:Conditions_precedents__CPs__Not_fulfilled__and_past_the_deadline" xmlDataType="double"/>
    </xmlCellPr>
  </singleXmlCell>
  <singleXmlCell id="494" r="B73" connectionId="0">
    <xmlCellPr id="1" uniqueName="1">
      <xmlPr mapId="43" xpath="/ns1:Root/ns1:M1/ns1:Time_Bound_Actions__TBAs__" xmlDataType="string"/>
    </xmlCellPr>
  </singleXmlCell>
  <singleXmlCell id="495" r="D73" connectionId="0">
    <xmlCellPr id="1" uniqueName="1">
      <xmlPr mapId="43" xpath="/ns1:Root/ns1:M1/ns1:Time_Bound_Actions__TBAs__Fulfilled" xmlDataType="double"/>
    </xmlCellPr>
  </singleXmlCell>
  <singleXmlCell id="496" r="E73" connectionId="0">
    <xmlCellPr id="1" uniqueName="1">
      <xmlPr mapId="43" xpath="/ns1:Root/ns1:M1/ns1:Time_Bound_Actions__TBAs__Not_fulfilled__but_within_deadline" xmlDataType="string"/>
    </xmlCellPr>
  </singleXmlCell>
  <singleXmlCell id="497" r="F73" connectionId="0">
    <xmlCellPr id="1" uniqueName="1">
      <xmlPr mapId="43" xpath="/ns1:Root/ns1:M1/ns1:Time_Bound_Actions__TBAs__Not_fulfilled__and_past_the_deadline" xmlDataType="double"/>
    </xmlCellPr>
  </singleXmlCell>
  <singleXmlCell id="498" r="C79" connectionId="0">
    <xmlCellPr id="1" uniqueName="1">
      <xmlPr mapId="43" xpath="/ns1:Root/ns1:M2/ns1:PMU_Planned" xmlDataType="double"/>
    </xmlCellPr>
  </singleXmlCell>
  <singleXmlCell id="499" r="D79" connectionId="0">
    <xmlCellPr id="1" uniqueName="1">
      <xmlPr mapId="43" xpath="/ns1:Root/ns1:M2/ns1:PMU_Filled" xmlDataType="double"/>
    </xmlCellPr>
  </singleXmlCell>
  <singleXmlCell id="500" r="C84" connectionId="0">
    <xmlCellPr id="1" uniqueName="1">
      <xmlPr mapId="43" xpath="/ns1:Root/ns1:M3/ns1:SRs_Identified" xmlDataType="double"/>
    </xmlCellPr>
  </singleXmlCell>
  <singleXmlCell id="501" r="D84" connectionId="0">
    <xmlCellPr id="1" uniqueName="1">
      <xmlPr mapId="43" xpath="/ns1:Root/ns1:M3/ns1:SRs_Assessed" xmlDataType="double"/>
    </xmlCellPr>
  </singleXmlCell>
  <singleXmlCell id="502" r="E84" connectionId="0">
    <xmlCellPr id="1" uniqueName="1">
      <xmlPr mapId="43" xpath="/ns1:Root/ns1:M3/ns1:SRs_Approved" xmlDataType="double"/>
    </xmlCellPr>
  </singleXmlCell>
  <singleXmlCell id="503" r="F84" connectionId="0">
    <xmlCellPr id="1" uniqueName="1">
      <xmlPr mapId="43" xpath="/ns1:Root/ns1:M3/ns1:SRs_Signed" xmlDataType="double"/>
    </xmlCellPr>
  </singleXmlCell>
  <singleXmlCell id="504" r="G84" connectionId="0">
    <xmlCellPr id="1" uniqueName="1">
      <xmlPr mapId="43" xpath="/ns1:Root/ns1:M3/ns1:SRs_Receiving_Funding" xmlDataType="double"/>
    </xmlCellPr>
  </singleXmlCell>
  <singleXmlCell id="506" r="C89" connectionId="0">
    <xmlCellPr id="1" uniqueName="1">
      <xmlPr mapId="43" xpath="/ns1:Root/ns1:M4/ns1:SSR_to_SR__IR_____Expected" xmlDataType="string"/>
    </xmlCellPr>
  </singleXmlCell>
  <singleXmlCell id="507" r="D89" connectionId="0">
    <xmlCellPr id="1" uniqueName="1">
      <xmlPr mapId="43" xpath="/ns1:Root/ns1:M4/ns1:SSR_to_SR__IR____Received" xmlDataType="string"/>
    </xmlCellPr>
  </singleXmlCell>
  <singleXmlCell id="509" r="C90" connectionId="0">
    <xmlCellPr id="1" uniqueName="1">
      <xmlPr mapId="43" xpath="/ns1:Root/ns1:M4/ns1:SRs__IRs__to_PR____Expected" xmlDataType="double"/>
    </xmlCellPr>
  </singleXmlCell>
  <singleXmlCell id="510" r="D90" connectionId="0">
    <xmlCellPr id="1" uniqueName="1">
      <xmlPr mapId="43" xpath="/ns1:Root/ns1:M4/ns1:SRs__IRs__to_PR___Received" xmlDataType="double"/>
    </xmlCellPr>
  </singleXmlCell>
  <singleXmlCell id="511" r="C95" connectionId="0">
    <xmlCellPr id="1" uniqueName="1">
      <xmlPr mapId="43" xpath="/ns1:Root/ns1:M5/ns1:Budget_Approved__P1" xmlDataType="double"/>
    </xmlCellPr>
  </singleXmlCell>
  <singleXmlCell id="512" r="D95" connectionId="0">
    <xmlCellPr id="1" uniqueName="1">
      <xmlPr mapId="43" xpath="/ns1:Root/ns1:M5/ns1:Budget_Approved__P2" xmlDataType="double"/>
    </xmlCellPr>
  </singleXmlCell>
  <singleXmlCell id="513" r="E95" connectionId="0">
    <xmlCellPr id="1" uniqueName="1">
      <xmlPr mapId="43" xpath="/ns1:Root/ns1:M5/ns1:Budget_Approved__P3" xmlDataType="double"/>
    </xmlCellPr>
  </singleXmlCell>
  <singleXmlCell id="514" r="F95" connectionId="0">
    <xmlCellPr id="1" uniqueName="1">
      <xmlPr mapId="43" xpath="/ns1:Root/ns1:M5/ns1:Budget_Approved__P4" xmlDataType="double"/>
    </xmlCellPr>
  </singleXmlCell>
  <singleXmlCell id="515" r="G95" connectionId="0">
    <xmlCellPr id="1" uniqueName="1">
      <xmlPr mapId="43" xpath="/ns1:Root/ns1:M5/ns1:Budget_Approved__P5" xmlDataType="double"/>
    </xmlCellPr>
  </singleXmlCell>
  <singleXmlCell id="516" r="H95" connectionId="0">
    <xmlCellPr id="1" uniqueName="1">
      <xmlPr mapId="43" xpath="/ns1:Root/ns1:M5/ns1:Budget_Approved__P6" xmlDataType="double"/>
    </xmlCellPr>
  </singleXmlCell>
  <singleXmlCell id="517" r="I95" connectionId="0">
    <xmlCellPr id="1" uniqueName="1">
      <xmlPr mapId="43" xpath="/ns1:Root/ns1:M5/ns1:Budget_Approved__P7" xmlDataType="double"/>
    </xmlCellPr>
  </singleXmlCell>
  <singleXmlCell id="518" r="J95" connectionId="0">
    <xmlCellPr id="1" uniqueName="1">
      <xmlPr mapId="43" xpath="/ns1:Root/ns1:M5/ns1:Budget_Approved__P8" xmlDataType="double"/>
    </xmlCellPr>
  </singleXmlCell>
  <singleXmlCell id="519" r="K95" connectionId="0">
    <xmlCellPr id="1" uniqueName="1">
      <xmlPr mapId="43" xpath="/ns1:Root/ns1:M5/ns1:Budget_Approved__P9" xmlDataType="double"/>
    </xmlCellPr>
  </singleXmlCell>
  <singleXmlCell id="520" r="L95" connectionId="0">
    <xmlCellPr id="1" uniqueName="1">
      <xmlPr mapId="43" xpath="/ns1:Root/ns1:M5/ns1:Budget_Approved__P10" xmlDataType="double"/>
    </xmlCellPr>
  </singleXmlCell>
  <singleXmlCell id="521" r="M95" connectionId="0">
    <xmlCellPr id="1" uniqueName="1">
      <xmlPr mapId="43" xpath="/ns1:Root/ns1:M5/ns1:Budget_Approved__P11" xmlDataType="double"/>
    </xmlCellPr>
  </singleXmlCell>
  <singleXmlCell id="522" r="N95" connectionId="0">
    <xmlCellPr id="1" uniqueName="1">
      <xmlPr mapId="43" xpath="/ns1:Root/ns1:M5/ns1:Budget_Approved__P12" xmlDataType="double"/>
    </xmlCellPr>
  </singleXmlCell>
  <singleXmlCell id="523" r="C96" connectionId="0">
    <xmlCellPr id="1" uniqueName="1">
      <xmlPr mapId="43" xpath="/ns1:Root/ns1:M5/ns1:Obligations_P1" xmlDataType="double"/>
    </xmlCellPr>
  </singleXmlCell>
  <singleXmlCell id="524" r="D96" connectionId="0">
    <xmlCellPr id="1" uniqueName="1">
      <xmlPr mapId="43" xpath="/ns1:Root/ns1:M5/ns1:Obligations_P2" xmlDataType="double"/>
    </xmlCellPr>
  </singleXmlCell>
  <singleXmlCell id="525" r="E96" connectionId="0">
    <xmlCellPr id="1" uniqueName="1">
      <xmlPr mapId="43" xpath="/ns1:Root/ns1:M5/ns1:Obligations_P3" xmlDataType="double"/>
    </xmlCellPr>
  </singleXmlCell>
  <singleXmlCell id="526" r="F96" connectionId="0">
    <xmlCellPr id="1" uniqueName="1">
      <xmlPr mapId="43" xpath="/ns1:Root/ns1:M5/ns1:Obligations_P4" xmlDataType="double"/>
    </xmlCellPr>
  </singleXmlCell>
  <singleXmlCell id="527" r="G96" connectionId="0">
    <xmlCellPr id="1" uniqueName="1">
      <xmlPr mapId="43" xpath="/ns1:Root/ns1:M5/ns1:Obligations_P5" xmlDataType="double"/>
    </xmlCellPr>
  </singleXmlCell>
  <singleXmlCell id="528" r="H96" connectionId="0">
    <xmlCellPr id="1" uniqueName="1">
      <xmlPr mapId="43" xpath="/ns1:Root/ns1:M5/ns1:Obligations_P6" xmlDataType="double"/>
    </xmlCellPr>
  </singleXmlCell>
  <singleXmlCell id="529" r="I96" connectionId="0">
    <xmlCellPr id="1" uniqueName="1">
      <xmlPr mapId="43" xpath="/ns1:Root/ns1:M5/ns1:Obligations_P7" xmlDataType="double"/>
    </xmlCellPr>
  </singleXmlCell>
  <singleXmlCell id="530" r="J96" connectionId="0">
    <xmlCellPr id="1" uniqueName="1">
      <xmlPr mapId="43" xpath="/ns1:Root/ns1:M5/ns1:Obligations_P8" xmlDataType="double"/>
    </xmlCellPr>
  </singleXmlCell>
  <singleXmlCell id="531" r="K96" connectionId="0">
    <xmlCellPr id="1" uniqueName="1">
      <xmlPr mapId="43" xpath="/ns1:Root/ns1:M5/ns1:Obligations_P9" xmlDataType="double"/>
    </xmlCellPr>
  </singleXmlCell>
  <singleXmlCell id="532" r="L96" connectionId="0">
    <xmlCellPr id="1" uniqueName="1">
      <xmlPr mapId="43" xpath="/ns1:Root/ns1:M5/ns1:Obligations_P10" xmlDataType="double"/>
    </xmlCellPr>
  </singleXmlCell>
  <singleXmlCell id="533" r="M96" connectionId="0">
    <xmlCellPr id="1" uniqueName="1">
      <xmlPr mapId="43" xpath="/ns1:Root/ns1:M5/ns1:Obligations_P11" xmlDataType="double"/>
    </xmlCellPr>
  </singleXmlCell>
  <singleXmlCell id="534" r="N96" connectionId="0">
    <xmlCellPr id="1" uniqueName="1">
      <xmlPr mapId="43" xpath="/ns1:Root/ns1:M5/ns1:Obligations_P12" xmlDataType="double"/>
    </xmlCellPr>
  </singleXmlCell>
  <singleXmlCell id="535" r="C97" connectionId="0">
    <xmlCellPr id="1" uniqueName="1">
      <xmlPr mapId="43" xpath="/ns1:Root/ns1:M5/ns1:Expenditures_P1" xmlDataType="double"/>
    </xmlCellPr>
  </singleXmlCell>
  <singleXmlCell id="536" r="D97" connectionId="0">
    <xmlCellPr id="1" uniqueName="1">
      <xmlPr mapId="43" xpath="/ns1:Root/ns1:M5/ns1:Expenditures_P2" xmlDataType="double"/>
    </xmlCellPr>
  </singleXmlCell>
  <singleXmlCell id="537" r="E97" connectionId="0">
    <xmlCellPr id="1" uniqueName="1">
      <xmlPr mapId="43" xpath="/ns1:Root/ns1:M5/ns1:Expenditures_P3" xmlDataType="double"/>
    </xmlCellPr>
  </singleXmlCell>
  <singleXmlCell id="538" r="F97" connectionId="0">
    <xmlCellPr id="1" uniqueName="1">
      <xmlPr mapId="43" xpath="/ns1:Root/ns1:M5/ns1:Expenditures_P4" xmlDataType="double"/>
    </xmlCellPr>
  </singleXmlCell>
  <singleXmlCell id="539" r="G97" connectionId="0">
    <xmlCellPr id="1" uniqueName="1">
      <xmlPr mapId="43" xpath="/ns1:Root/ns1:M5/ns1:Expenditures_P5" xmlDataType="double"/>
    </xmlCellPr>
  </singleXmlCell>
  <singleXmlCell id="540" r="H97" connectionId="0">
    <xmlCellPr id="1" uniqueName="1">
      <xmlPr mapId="43" xpath="/ns1:Root/ns1:M5/ns1:Expenditures_P6" xmlDataType="double"/>
    </xmlCellPr>
  </singleXmlCell>
  <singleXmlCell id="541" r="I97" connectionId="0">
    <xmlCellPr id="1" uniqueName="1">
      <xmlPr mapId="43" xpath="/ns1:Root/ns1:M5/ns1:Expenditures_P7" xmlDataType="double"/>
    </xmlCellPr>
  </singleXmlCell>
  <singleXmlCell id="542" r="J97" connectionId="0">
    <xmlCellPr id="1" uniqueName="1">
      <xmlPr mapId="43" xpath="/ns1:Root/ns1:M5/ns1:Expenditures_P8" xmlDataType="double"/>
    </xmlCellPr>
  </singleXmlCell>
  <singleXmlCell id="543" r="K97" connectionId="0">
    <xmlCellPr id="1" uniqueName="1">
      <xmlPr mapId="43" xpath="/ns1:Root/ns1:M5/ns1:Expenditures_P9" xmlDataType="double"/>
    </xmlCellPr>
  </singleXmlCell>
  <singleXmlCell id="544" r="L97" connectionId="0">
    <xmlCellPr id="1" uniqueName="1">
      <xmlPr mapId="43" xpath="/ns1:Root/ns1:M5/ns1:Expenditures_P10" xmlDataType="double"/>
    </xmlCellPr>
  </singleXmlCell>
  <singleXmlCell id="545" r="M97" connectionId="0">
    <xmlCellPr id="1" uniqueName="1">
      <xmlPr mapId="43" xpath="/ns1:Root/ns1:M5/ns1:Expenditures_P11" xmlDataType="double"/>
    </xmlCellPr>
  </singleXmlCell>
  <singleXmlCell id="546" r="N97" connectionId="0">
    <xmlCellPr id="1" uniqueName="1">
      <xmlPr mapId="43" xpath="/ns1:Root/ns1:M5/ns1:Expenditures_P12" xmlDataType="double"/>
    </xmlCellPr>
  </singleXmlCell>
  <singleXmlCell id="547" r="C108" connectionId="0">
    <xmlCellPr id="1" uniqueName="1">
      <xmlPr mapId="43" xpath="/ns1:Root/ns1:M6/ns1:HIV___AIDS_Products" xmlDataType="string"/>
    </xmlCellPr>
  </singleXmlCell>
  <singleXmlCell id="548" r="D108" connectionId="0">
    <xmlCellPr id="1" uniqueName="1">
      <xmlPr mapId="43" xpath="/ns1:Root/ns1:M6/ns1:HIV___AIDS__1__Number_of_tablets_per_patient_per_day__Review_country_treatment_guidelines_" xmlDataType="double"/>
    </xmlCellPr>
  </singleXmlCell>
  <singleXmlCell id="549" r="F108" connectionId="0">
    <xmlCellPr id="1" uniqueName="1">
      <xmlPr mapId="43" xpath="/ns1:Root/ns1:M6/ns1:HIV___AIDS__3__Total_patients_in_treatment" xmlDataType="double"/>
    </xmlCellPr>
  </singleXmlCell>
  <singleXmlCell id="550" r="H108" connectionId="0">
    <xmlCellPr id="1" uniqueName="1">
      <xmlPr mapId="43" xpath="/ns1:Root/ns1:M6/ns1:HIV___AIDS__5__Current_stock_in_central_warehouse__that_does_not_expire_within_the_next_3_months_" xmlDataType="double"/>
    </xmlCellPr>
  </singleXmlCell>
  <singleXmlCell id="551" r="J108" connectionId="0">
    <xmlCellPr id="1" uniqueName="1">
      <xmlPr mapId="43" xpath="/ns1:Root/ns1:M6/ns1:HIV___AIDS__7__Level_of_safety_stock__expressed_in_months_and_defined_by_country__" xmlDataType="double"/>
    </xmlCellPr>
  </singleXmlCell>
  <singleXmlCell id="552" r="C109" connectionId="0">
    <xmlCellPr id="1" uniqueName="1">
      <xmlPr mapId="43" xpath="/ns1:Root/ns1:M6/ns1:_Products_1" xmlDataType="string"/>
    </xmlCellPr>
  </singleXmlCell>
  <singleXmlCell id="553" r="D109" connectionId="0">
    <xmlCellPr id="1" uniqueName="1">
      <xmlPr mapId="43" xpath="/ns1:Root/ns1:M6/ns1:__1__Number_of_tablets_per_patient_per_day__Review_country_treatment_guidelines__1" xmlDataType="double"/>
    </xmlCellPr>
  </singleXmlCell>
  <singleXmlCell id="554" r="F109" connectionId="0">
    <xmlCellPr id="1" uniqueName="1">
      <xmlPr mapId="43" xpath="/ns1:Root/ns1:M6/ns1:__3__Total_patients_in_treatment_1" xmlDataType="double"/>
    </xmlCellPr>
  </singleXmlCell>
  <singleXmlCell id="555" r="H109" connectionId="0">
    <xmlCellPr id="1" uniqueName="1">
      <xmlPr mapId="43" xpath="/ns1:Root/ns1:M6/ns1:__5__Current_stock_in_central_warehouse__that_does_not_expire_within_the_next_3_months__1" xmlDataType="double"/>
    </xmlCellPr>
  </singleXmlCell>
  <singleXmlCell id="556" r="J109" connectionId="0">
    <xmlCellPr id="1" uniqueName="1">
      <xmlPr mapId="43" xpath="/ns1:Root/ns1:M6/ns1:__7__Level_of_safety_stock__expressed_in_months_and_defined_by_country___1" xmlDataType="double"/>
    </xmlCellPr>
  </singleXmlCell>
  <singleXmlCell id="557" r="C110" connectionId="0">
    <xmlCellPr id="1" uniqueName="1">
      <xmlPr mapId="43" xpath="/ns1:Root/ns1:M6/ns1:_Products_2" xmlDataType="string"/>
    </xmlCellPr>
  </singleXmlCell>
  <singleXmlCell id="558" r="D110" connectionId="0">
    <xmlCellPr id="1" uniqueName="1">
      <xmlPr mapId="43" xpath="/ns1:Root/ns1:M6/ns1:__1__Number_of_tablets_per_patient_per_day__Review_country_treatment_guidelines__2" xmlDataType="double"/>
    </xmlCellPr>
  </singleXmlCell>
  <singleXmlCell id="559" r="F110" connectionId="0">
    <xmlCellPr id="1" uniqueName="1">
      <xmlPr mapId="43" xpath="/ns1:Root/ns1:M6/ns1:__3__Total_patients_in_treatment_2" xmlDataType="double"/>
    </xmlCellPr>
  </singleXmlCell>
  <singleXmlCell id="560" r="H110" connectionId="0">
    <xmlCellPr id="1" uniqueName="1">
      <xmlPr mapId="43" xpath="/ns1:Root/ns1:M6/ns1:__5__Current_stock_in_central_warehouse__that_does_not_expire_within_the_next_3_months__2" xmlDataType="double"/>
    </xmlCellPr>
  </singleXmlCell>
  <singleXmlCell id="561" r="J110" connectionId="0">
    <xmlCellPr id="1" uniqueName="1">
      <xmlPr mapId="43" xpath="/ns1:Root/ns1:M6/ns1:__7__Level_of_safety_stock__expressed_in_months_and_defined_by_country___2" xmlDataType="double"/>
    </xmlCellPr>
  </singleXmlCell>
  <singleXmlCell id="562" r="C111" connectionId="0">
    <xmlCellPr id="1" uniqueName="1">
      <xmlPr mapId="43" xpath="/ns1:Root/ns1:M6/ns1:_Products" xmlDataType="string"/>
    </xmlCellPr>
  </singleXmlCell>
  <singleXmlCell id="563" r="D111" connectionId="0">
    <xmlCellPr id="1" uniqueName="1">
      <xmlPr mapId="43" xpath="/ns1:Root/ns1:M6/ns1:__1__Number_of_tablets_per_patient_per_day__Review_country_treatment_guidelines_" xmlDataType="double"/>
    </xmlCellPr>
  </singleXmlCell>
  <singleXmlCell id="564" r="F111" connectionId="0">
    <xmlCellPr id="1" uniqueName="1">
      <xmlPr mapId="43" xpath="/ns1:Root/ns1:M6/ns1:__3__Total_patients_in_treatment" xmlDataType="double"/>
    </xmlCellPr>
  </singleXmlCell>
  <singleXmlCell id="565" r="H111" connectionId="0">
    <xmlCellPr id="1" uniqueName="1">
      <xmlPr mapId="43" xpath="/ns1:Root/ns1:M6/ns1:__5__Current_stock_in_central_warehouse__that_does_not_expire_within_the_next_3_months_" xmlDataType="double"/>
    </xmlCellPr>
  </singleXmlCell>
  <singleXmlCell id="566" r="J111" connectionId="0">
    <xmlCellPr id="1" uniqueName="1">
      <xmlPr mapId="43" xpath="/ns1:Root/ns1:M6/ns1:__7__Level_of_safety_stock__expressed_in_months_and_defined_by_country__" xmlDataType="double"/>
    </xmlCellPr>
  </singleXmlCell>
  <singleXmlCell id="569" r="J121" connectionId="0">
    <xmlCellPr id="1" uniqueName="1">
      <xmlPr mapId="43" xpath="/ns1:Root/ns1:Prog/ns1:Target_P3_1" xmlDataType="double"/>
    </xmlCellPr>
  </singleXmlCell>
  <singleXmlCell id="570" r="K121" connectionId="0">
    <xmlCellPr id="1" uniqueName="1">
      <xmlPr mapId="43" xpath="/ns1:Root/ns1:Prog/ns1:Target_P4_1" xmlDataType="double"/>
    </xmlCellPr>
  </singleXmlCell>
  <singleXmlCell id="571" r="L121" connectionId="0">
    <xmlCellPr id="1" uniqueName="1">
      <xmlPr mapId="43" xpath="/ns1:Root/ns1:Prog/ns1:Target_P5_1" xmlDataType="double"/>
    </xmlCellPr>
  </singleXmlCell>
  <singleXmlCell id="572" r="M121" connectionId="0">
    <xmlCellPr id="1" uniqueName="1">
      <xmlPr mapId="43" xpath="/ns1:Root/ns1:Prog/ns1:Target_P6_1" xmlDataType="double"/>
    </xmlCellPr>
  </singleXmlCell>
  <singleXmlCell id="573" r="N121" connectionId="0">
    <xmlCellPr id="1" uniqueName="1">
      <xmlPr mapId="43" xpath="/ns1:Root/ns1:Prog/ns1:Target_P7_1" xmlDataType="double"/>
    </xmlCellPr>
  </singleXmlCell>
  <singleXmlCell id="574" r="P121" connectionId="0">
    <xmlCellPr id="1" uniqueName="1">
      <xmlPr mapId="43" xpath="/ns1:Root/ns1:Prog/ns1:Target_P8_1" xmlDataType="double"/>
    </xmlCellPr>
  </singleXmlCell>
  <singleXmlCell id="577" r="H121" connectionId="0">
    <xmlCellPr id="1" uniqueName="1">
      <xmlPr mapId="43" xpath="/ns1:Root/ns1:Prog/ns1:Target_P11_1" xmlDataType="double"/>
    </xmlCellPr>
  </singleXmlCell>
  <singleXmlCell id="578" r="I121" connectionId="0">
    <xmlCellPr id="1" uniqueName="1">
      <xmlPr mapId="43" xpath="/ns1:Root/ns1:Prog/ns1:Target_P12_1" xmlDataType="double"/>
    </xmlCellPr>
  </singleXmlCell>
  <singleXmlCell id="581" r="J122" connectionId="0">
    <xmlCellPr id="1" uniqueName="1">
      <xmlPr mapId="43" xpath="/ns1:Root/ns1:Prog/ns1:Achieved__P3_1" xmlDataType="double"/>
    </xmlCellPr>
  </singleXmlCell>
  <singleXmlCell id="582" r="K122" connectionId="0">
    <xmlCellPr id="1" uniqueName="1">
      <xmlPr mapId="43" xpath="/ns1:Root/ns1:Prog/ns1:Achieved__P4_1" xmlDataType="double"/>
    </xmlCellPr>
  </singleXmlCell>
  <singleXmlCell id="583" r="L122" connectionId="0">
    <xmlCellPr id="1" uniqueName="1">
      <xmlPr mapId="43" xpath="/ns1:Root/ns1:Prog/ns1:Achieved__P5_1" xmlDataType="string"/>
    </xmlCellPr>
  </singleXmlCell>
  <singleXmlCell id="584" r="M122" connectionId="0">
    <xmlCellPr id="1" uniqueName="1">
      <xmlPr mapId="43" xpath="/ns1:Root/ns1:Prog/ns1:Achieved__P6_1" xmlDataType="string"/>
    </xmlCellPr>
  </singleXmlCell>
  <singleXmlCell id="585" r="N122" connectionId="0">
    <xmlCellPr id="1" uniqueName="1">
      <xmlPr mapId="43" xpath="/ns1:Root/ns1:Prog/ns1:Achieved__P7_1" xmlDataType="string"/>
    </xmlCellPr>
  </singleXmlCell>
  <singleXmlCell id="586" r="P122" connectionId="0">
    <xmlCellPr id="1" uniqueName="1">
      <xmlPr mapId="43" xpath="/ns1:Root/ns1:Prog/ns1:Achieved__P8_1" xmlDataType="string"/>
    </xmlCellPr>
  </singleXmlCell>
  <singleXmlCell id="589" r="H122" connectionId="0">
    <xmlCellPr id="1" uniqueName="1">
      <xmlPr mapId="43" xpath="/ns1:Root/ns1:Prog/ns1:Achieved__P11_1" xmlDataType="string"/>
    </xmlCellPr>
  </singleXmlCell>
  <singleXmlCell id="590" r="I122" connectionId="0">
    <xmlCellPr id="1" uniqueName="1">
      <xmlPr mapId="43" xpath="/ns1:Root/ns1:Prog/ns1:Achieved__P12_1" xmlDataType="string"/>
    </xmlCellPr>
  </singleXmlCell>
  <singleXmlCell id="593" r="J125" connectionId="0">
    <xmlCellPr id="1" uniqueName="1">
      <xmlPr mapId="43" xpath="/ns1:Root/ns1:Prog/ns1:Target_P3_2" xmlDataType="double"/>
    </xmlCellPr>
  </singleXmlCell>
  <singleXmlCell id="594" r="L125" connectionId="0">
    <xmlCellPr id="1" uniqueName="1">
      <xmlPr mapId="43" xpath="/ns1:Root/ns1:Prog/ns1:Target_P5_2" xmlDataType="double"/>
    </xmlCellPr>
  </singleXmlCell>
  <singleXmlCell id="595" r="M125" connectionId="0">
    <xmlCellPr id="1" uniqueName="1">
      <xmlPr mapId="43" xpath="/ns1:Root/ns1:Prog/ns1:Target_P6_2" xmlDataType="double"/>
    </xmlCellPr>
  </singleXmlCell>
  <singleXmlCell id="596" r="N125" connectionId="0">
    <xmlCellPr id="1" uniqueName="1">
      <xmlPr mapId="43" xpath="/ns1:Root/ns1:Prog/ns1:Target_P7_2" xmlDataType="double"/>
    </xmlCellPr>
  </singleXmlCell>
  <singleXmlCell id="597" r="P125" connectionId="0">
    <xmlCellPr id="1" uniqueName="1">
      <xmlPr mapId="43" xpath="/ns1:Root/ns1:Prog/ns1:Target_P8_2" xmlDataType="double"/>
    </xmlCellPr>
  </singleXmlCell>
  <singleXmlCell id="600" r="H125" connectionId="0">
    <xmlCellPr id="1" uniqueName="1">
      <xmlPr mapId="43" xpath="/ns1:Root/ns1:Prog/ns1:Target_P11_2" xmlDataType="double"/>
    </xmlCellPr>
  </singleXmlCell>
  <singleXmlCell id="601" r="I125" connectionId="0">
    <xmlCellPr id="1" uniqueName="1">
      <xmlPr mapId="43" xpath="/ns1:Root/ns1:Prog/ns1:Target_P12_2" xmlDataType="double"/>
    </xmlCellPr>
  </singleXmlCell>
  <singleXmlCell id="604" r="J126" connectionId="0">
    <xmlCellPr id="1" uniqueName="1">
      <xmlPr mapId="43" xpath="/ns1:Root/ns1:Prog/ns1:Achieved__P3_2" xmlDataType="double"/>
    </xmlCellPr>
  </singleXmlCell>
  <singleXmlCell id="605" r="K126" connectionId="0">
    <xmlCellPr id="1" uniqueName="1">
      <xmlPr mapId="43" xpath="/ns1:Root/ns1:Prog/ns1:Achieved__P4_2" xmlDataType="double"/>
    </xmlCellPr>
  </singleXmlCell>
  <singleXmlCell id="606" r="L126" connectionId="0">
    <xmlCellPr id="1" uniqueName="1">
      <xmlPr mapId="43" xpath="/ns1:Root/ns1:Prog/ns1:Achieved__P5_2" xmlDataType="string"/>
    </xmlCellPr>
  </singleXmlCell>
  <singleXmlCell id="607" r="M126" connectionId="0">
    <xmlCellPr id="1" uniqueName="1">
      <xmlPr mapId="43" xpath="/ns1:Root/ns1:Prog/ns1:Achieved__P6_2" xmlDataType="string"/>
    </xmlCellPr>
  </singleXmlCell>
  <singleXmlCell id="608" r="N126" connectionId="0">
    <xmlCellPr id="1" uniqueName="1">
      <xmlPr mapId="43" xpath="/ns1:Root/ns1:Prog/ns1:Achieved__P7_2" xmlDataType="string"/>
    </xmlCellPr>
  </singleXmlCell>
  <singleXmlCell id="609" r="P126" connectionId="0">
    <xmlCellPr id="1" uniqueName="1">
      <xmlPr mapId="43" xpath="/ns1:Root/ns1:Prog/ns1:Achieved__P8_2" xmlDataType="string"/>
    </xmlCellPr>
  </singleXmlCell>
  <singleXmlCell id="612" r="H126" connectionId="0">
    <xmlCellPr id="1" uniqueName="1">
      <xmlPr mapId="43" xpath="/ns1:Root/ns1:Prog/ns1:Achieved__P11_2" xmlDataType="string"/>
    </xmlCellPr>
  </singleXmlCell>
  <singleXmlCell id="613" r="I126" connectionId="0">
    <xmlCellPr id="1" uniqueName="1">
      <xmlPr mapId="43" xpath="/ns1:Root/ns1:Prog/ns1:Achieved__P12_2" xmlDataType="string"/>
    </xmlCellPr>
  </singleXmlCell>
  <singleXmlCell id="616" r="J117" connectionId="0">
    <xmlCellPr id="1" uniqueName="1">
      <xmlPr mapId="43" xpath="/ns1:Root/ns1:Prog/ns1:Target_P3_3" xmlDataType="double"/>
    </xmlCellPr>
  </singleXmlCell>
  <singleXmlCell id="617" r="K117" connectionId="0">
    <xmlCellPr id="1" uniqueName="1">
      <xmlPr mapId="43" xpath="/ns1:Root/ns1:Prog/ns1:Target_P4_3" xmlDataType="double"/>
    </xmlCellPr>
  </singleXmlCell>
  <singleXmlCell id="618" r="L117" connectionId="0">
    <xmlCellPr id="1" uniqueName="1">
      <xmlPr mapId="43" xpath="/ns1:Root/ns1:Prog/ns1:Target_P5_3" xmlDataType="double"/>
    </xmlCellPr>
  </singleXmlCell>
  <singleXmlCell id="619" r="M117" connectionId="0">
    <xmlCellPr id="1" uniqueName="1">
      <xmlPr mapId="43" xpath="/ns1:Root/ns1:Prog/ns1:Target_P6_3" xmlDataType="double"/>
    </xmlCellPr>
  </singleXmlCell>
  <singleXmlCell id="620" r="N117" connectionId="0">
    <xmlCellPr id="1" uniqueName="1">
      <xmlPr mapId="43" xpath="/ns1:Root/ns1:Prog/ns1:Target_P7_3" xmlDataType="double"/>
    </xmlCellPr>
  </singleXmlCell>
  <singleXmlCell id="621" r="P117" connectionId="0">
    <xmlCellPr id="1" uniqueName="1">
      <xmlPr mapId="43" xpath="/ns1:Root/ns1:Prog/ns1:Target_P8_3" xmlDataType="double"/>
    </xmlCellPr>
  </singleXmlCell>
  <singleXmlCell id="624" r="H117" connectionId="0">
    <xmlCellPr id="1" uniqueName="1">
      <xmlPr mapId="43" xpath="/ns1:Root/ns1:Prog/ns1:Target_P11_3" xmlDataType="string"/>
    </xmlCellPr>
  </singleXmlCell>
  <singleXmlCell id="625" r="I117" connectionId="0">
    <xmlCellPr id="1" uniqueName="1">
      <xmlPr mapId="43" xpath="/ns1:Root/ns1:Prog/ns1:Target_P12_3" xmlDataType="double"/>
    </xmlCellPr>
  </singleXmlCell>
  <singleXmlCell id="628" r="J118" connectionId="0">
    <xmlCellPr id="1" uniqueName="1">
      <xmlPr mapId="43" xpath="/ns1:Root/ns1:Prog/ns1:Achieved__P3_3" xmlDataType="string"/>
    </xmlCellPr>
  </singleXmlCell>
  <singleXmlCell id="629" r="K118" connectionId="0">
    <xmlCellPr id="1" uniqueName="1">
      <xmlPr mapId="43" xpath="/ns1:Root/ns1:Prog/ns1:Achieved__P4_3" xmlDataType="double"/>
    </xmlCellPr>
  </singleXmlCell>
  <singleXmlCell id="630" r="L118" connectionId="0">
    <xmlCellPr id="1" uniqueName="1">
      <xmlPr mapId="43" xpath="/ns1:Root/ns1:Prog/ns1:Achieved__P5_3" xmlDataType="string"/>
    </xmlCellPr>
  </singleXmlCell>
  <singleXmlCell id="631" r="M118" connectionId="0">
    <xmlCellPr id="1" uniqueName="1">
      <xmlPr mapId="43" xpath="/ns1:Root/ns1:Prog/ns1:Achieved__P6_3" xmlDataType="string"/>
    </xmlCellPr>
  </singleXmlCell>
  <singleXmlCell id="632" r="N118" connectionId="0">
    <xmlCellPr id="1" uniqueName="1">
      <xmlPr mapId="43" xpath="/ns1:Root/ns1:Prog/ns1:Achieved__P7_3" xmlDataType="string"/>
    </xmlCellPr>
  </singleXmlCell>
  <singleXmlCell id="633" r="P118" connectionId="0">
    <xmlCellPr id="1" uniqueName="1">
      <xmlPr mapId="43" xpath="/ns1:Root/ns1:Prog/ns1:Achieved__P8_3" xmlDataType="string"/>
    </xmlCellPr>
  </singleXmlCell>
  <singleXmlCell id="636" r="H118" connectionId="0">
    <xmlCellPr id="1" uniqueName="1">
      <xmlPr mapId="43" xpath="/ns1:Root/ns1:Prog/ns1:Achieved__P11_3" xmlDataType="string"/>
    </xmlCellPr>
  </singleXmlCell>
  <singleXmlCell id="637" r="I118" connectionId="0">
    <xmlCellPr id="1" uniqueName="1">
      <xmlPr mapId="43" xpath="/ns1:Root/ns1:Prog/ns1:Achieved__P12_3" xmlDataType="string"/>
    </xmlCellPr>
  </singleXmlCell>
  <singleXmlCell id="664" r="J119" connectionId="0">
    <xmlCellPr id="1" uniqueName="1">
      <xmlPr mapId="43" xpath="/ns1:Root/ns1:Prog/ns1:Target_P3_5" xmlDataType="double"/>
    </xmlCellPr>
  </singleXmlCell>
  <singleXmlCell id="665" r="K119" connectionId="0">
    <xmlCellPr id="1" uniqueName="1">
      <xmlPr mapId="43" xpath="/ns1:Root/ns1:Prog/ns1:Target_P4_5" xmlDataType="double"/>
    </xmlCellPr>
  </singleXmlCell>
  <singleXmlCell id="666" r="L119" connectionId="0">
    <xmlCellPr id="1" uniqueName="1">
      <xmlPr mapId="43" xpath="/ns1:Root/ns1:Prog/ns1:Target_P5_5" xmlDataType="double"/>
    </xmlCellPr>
  </singleXmlCell>
  <singleXmlCell id="667" r="M119" connectionId="0">
    <xmlCellPr id="1" uniqueName="1">
      <xmlPr mapId="43" xpath="/ns1:Root/ns1:Prog/ns1:Target_P6_5" xmlDataType="double"/>
    </xmlCellPr>
  </singleXmlCell>
  <singleXmlCell id="668" r="N119" connectionId="0">
    <xmlCellPr id="1" uniqueName="1">
      <xmlPr mapId="43" xpath="/ns1:Root/ns1:Prog/ns1:Target_P7_5" xmlDataType="double"/>
    </xmlCellPr>
  </singleXmlCell>
  <singleXmlCell id="669" r="P119" connectionId="0">
    <xmlCellPr id="1" uniqueName="1">
      <xmlPr mapId="43" xpath="/ns1:Root/ns1:Prog/ns1:Target_P8_5" xmlDataType="double"/>
    </xmlCellPr>
  </singleXmlCell>
  <singleXmlCell id="672" r="H119" connectionId="0">
    <xmlCellPr id="1" uniqueName="1">
      <xmlPr mapId="43" xpath="/ns1:Root/ns1:Prog/ns1:Target_P11_5" xmlDataType="double"/>
    </xmlCellPr>
  </singleXmlCell>
  <singleXmlCell id="673" r="I119" connectionId="0">
    <xmlCellPr id="1" uniqueName="1">
      <xmlPr mapId="43" xpath="/ns1:Root/ns1:Prog/ns1:Target_P12_5" xmlDataType="double"/>
    </xmlCellPr>
  </singleXmlCell>
  <singleXmlCell id="676" r="J120" connectionId="0">
    <xmlCellPr id="1" uniqueName="1">
      <xmlPr mapId="43" xpath="/ns1:Root/ns1:Prog/ns1:Achieved__P3_5" xmlDataType="double"/>
    </xmlCellPr>
  </singleXmlCell>
  <singleXmlCell id="677" r="K120" connectionId="0">
    <xmlCellPr id="1" uniqueName="1">
      <xmlPr mapId="43" xpath="/ns1:Root/ns1:Prog/ns1:Achieved__P4_5" xmlDataType="double"/>
    </xmlCellPr>
  </singleXmlCell>
  <singleXmlCell id="678" r="L120" connectionId="0">
    <xmlCellPr id="1" uniqueName="1">
      <xmlPr mapId="43" xpath="/ns1:Root/ns1:Prog/ns1:Achieved__P5_5" xmlDataType="string"/>
    </xmlCellPr>
  </singleXmlCell>
  <singleXmlCell id="679" r="M120" connectionId="0">
    <xmlCellPr id="1" uniqueName="1">
      <xmlPr mapId="43" xpath="/ns1:Root/ns1:Prog/ns1:Achieved__P6_5" xmlDataType="string"/>
    </xmlCellPr>
  </singleXmlCell>
  <singleXmlCell id="680" r="N120" connectionId="0">
    <xmlCellPr id="1" uniqueName="1">
      <xmlPr mapId="43" xpath="/ns1:Root/ns1:Prog/ns1:Achieved__P7_5" xmlDataType="string"/>
    </xmlCellPr>
  </singleXmlCell>
  <singleXmlCell id="681" r="P120" connectionId="0">
    <xmlCellPr id="1" uniqueName="1">
      <xmlPr mapId="43" xpath="/ns1:Root/ns1:Prog/ns1:Achieved__P8_5" xmlDataType="string"/>
    </xmlCellPr>
  </singleXmlCell>
  <singleXmlCell id="684" r="H120" connectionId="0">
    <xmlCellPr id="1" uniqueName="1">
      <xmlPr mapId="43" xpath="/ns1:Root/ns1:Prog/ns1:Achieved__P11_5" xmlDataType="string"/>
    </xmlCellPr>
  </singleXmlCell>
  <singleXmlCell id="685" r="I120" connectionId="0">
    <xmlCellPr id="1" uniqueName="1">
      <xmlPr mapId="43" xpath="/ns1:Root/ns1:Prog/ns1:Achieved__P12_5" xmlDataType="string"/>
    </xmlCellPr>
  </singleXmlCell>
  <singleXmlCell id="688" r="J123" connectionId="0">
    <xmlCellPr id="1" uniqueName="1">
      <xmlPr mapId="43" xpath="/ns1:Root/ns1:Prog/ns1:Target_P3_6" xmlDataType="double"/>
    </xmlCellPr>
  </singleXmlCell>
  <singleXmlCell id="689" r="K123" connectionId="0">
    <xmlCellPr id="1" uniqueName="1">
      <xmlPr mapId="43" xpath="/ns1:Root/ns1:Prog/ns1:Target_P4_6" xmlDataType="double"/>
    </xmlCellPr>
  </singleXmlCell>
  <singleXmlCell id="690" r="L123" connectionId="0">
    <xmlCellPr id="1" uniqueName="1">
      <xmlPr mapId="43" xpath="/ns1:Root/ns1:Prog/ns1:Target_P5_6" xmlDataType="double"/>
    </xmlCellPr>
  </singleXmlCell>
  <singleXmlCell id="691" r="M123" connectionId="0">
    <xmlCellPr id="1" uniqueName="1">
      <xmlPr mapId="43" xpath="/ns1:Root/ns1:Prog/ns1:Target_P6_6" xmlDataType="double"/>
    </xmlCellPr>
  </singleXmlCell>
  <singleXmlCell id="692" r="N123" connectionId="0">
    <xmlCellPr id="1" uniqueName="1">
      <xmlPr mapId="43" xpath="/ns1:Root/ns1:Prog/ns1:Target_P7_6" xmlDataType="double"/>
    </xmlCellPr>
  </singleXmlCell>
  <singleXmlCell id="693" r="P123" connectionId="0">
    <xmlCellPr id="1" uniqueName="1">
      <xmlPr mapId="43" xpath="/ns1:Root/ns1:Prog/ns1:Target_P8_6" xmlDataType="double"/>
    </xmlCellPr>
  </singleXmlCell>
  <singleXmlCell id="696" r="H123" connectionId="0">
    <xmlCellPr id="1" uniqueName="1">
      <xmlPr mapId="43" xpath="/ns1:Root/ns1:Prog/ns1:Target_P11_6" xmlDataType="double"/>
    </xmlCellPr>
  </singleXmlCell>
  <singleXmlCell id="697" r="I123" connectionId="0">
    <xmlCellPr id="1" uniqueName="1">
      <xmlPr mapId="43" xpath="/ns1:Root/ns1:Prog/ns1:Target_P12_6" xmlDataType="double"/>
    </xmlCellPr>
  </singleXmlCell>
  <singleXmlCell id="700" r="J124" connectionId="0">
    <xmlCellPr id="1" uniqueName="1">
      <xmlPr mapId="43" xpath="/ns1:Root/ns1:Prog/ns1:Achieved__P3_6" xmlDataType="double"/>
    </xmlCellPr>
  </singleXmlCell>
  <singleXmlCell id="701" r="K124" connectionId="0">
    <xmlCellPr id="1" uniqueName="1">
      <xmlPr mapId="43" xpath="/ns1:Root/ns1:Prog/ns1:Achieved__P4_6" xmlDataType="double"/>
    </xmlCellPr>
  </singleXmlCell>
  <singleXmlCell id="702" r="L124" connectionId="0">
    <xmlCellPr id="1" uniqueName="1">
      <xmlPr mapId="43" xpath="/ns1:Root/ns1:Prog/ns1:Achieved__P5_6" xmlDataType="string"/>
    </xmlCellPr>
  </singleXmlCell>
  <singleXmlCell id="703" r="M124" connectionId="0">
    <xmlCellPr id="1" uniqueName="1">
      <xmlPr mapId="43" xpath="/ns1:Root/ns1:Prog/ns1:Achieved__P6_6" xmlDataType="string"/>
    </xmlCellPr>
  </singleXmlCell>
  <singleXmlCell id="704" r="N124" connectionId="0">
    <xmlCellPr id="1" uniqueName="1">
      <xmlPr mapId="43" xpath="/ns1:Root/ns1:Prog/ns1:Achieved__P7_6" xmlDataType="string"/>
    </xmlCellPr>
  </singleXmlCell>
  <singleXmlCell id="705" r="P124" connectionId="0">
    <xmlCellPr id="1" uniqueName="1">
      <xmlPr mapId="43" xpath="/ns1:Root/ns1:Prog/ns1:Achieved__P8_6" xmlDataType="string"/>
    </xmlCellPr>
  </singleXmlCell>
  <singleXmlCell id="708" r="H124" connectionId="0">
    <xmlCellPr id="1" uniqueName="1">
      <xmlPr mapId="43" xpath="/ns1:Root/ns1:Prog/ns1:Achieved__P11_6" xmlDataType="string"/>
    </xmlCellPr>
  </singleXmlCell>
  <singleXmlCell id="709" r="I124" connectionId="0">
    <xmlCellPr id="1" uniqueName="1">
      <xmlPr mapId="43" xpath="/ns1:Root/ns1:Prog/ns1:Achieved__P12_6" xmlDataType="string"/>
    </xmlCellPr>
  </singleXmlCell>
  <singleXmlCell id="712" r="J127" connectionId="0">
    <xmlCellPr id="1" uniqueName="1">
      <xmlPr mapId="43" xpath="/ns1:Root/ns1:Prog/ns1:Target_P3_7" xmlDataType="double"/>
    </xmlCellPr>
  </singleXmlCell>
  <singleXmlCell id="713" r="K127" connectionId="0">
    <xmlCellPr id="1" uniqueName="1">
      <xmlPr mapId="43" xpath="/ns1:Root/ns1:Prog/ns1:Target_P4_7" xmlDataType="double"/>
    </xmlCellPr>
  </singleXmlCell>
  <singleXmlCell id="714" r="L127" connectionId="0">
    <xmlCellPr id="1" uniqueName="1">
      <xmlPr mapId="43" xpath="/ns1:Root/ns1:Prog/ns1:Target_P5_7" xmlDataType="double"/>
    </xmlCellPr>
  </singleXmlCell>
  <singleXmlCell id="715" r="M127" connectionId="0">
    <xmlCellPr id="1" uniqueName="1">
      <xmlPr mapId="43" xpath="/ns1:Root/ns1:Prog/ns1:Target_P6_7" xmlDataType="double"/>
    </xmlCellPr>
  </singleXmlCell>
  <singleXmlCell id="716" r="N127" connectionId="0">
    <xmlCellPr id="1" uniqueName="1">
      <xmlPr mapId="43" xpath="/ns1:Root/ns1:Prog/ns1:Target_P7_7" xmlDataType="double"/>
    </xmlCellPr>
  </singleXmlCell>
  <singleXmlCell id="717" r="P127" connectionId="0">
    <xmlCellPr id="1" uniqueName="1">
      <xmlPr mapId="43" xpath="/ns1:Root/ns1:Prog/ns1:Target_P8_7" xmlDataType="double"/>
    </xmlCellPr>
  </singleXmlCell>
  <singleXmlCell id="720" r="H127" connectionId="0">
    <xmlCellPr id="1" uniqueName="1">
      <xmlPr mapId="43" xpath="/ns1:Root/ns1:Prog/ns1:Target_P11_7" xmlDataType="double"/>
    </xmlCellPr>
  </singleXmlCell>
  <singleXmlCell id="721" r="I127" connectionId="0">
    <xmlCellPr id="1" uniqueName="1">
      <xmlPr mapId="43" xpath="/ns1:Root/ns1:Prog/ns1:Target_P12_7" xmlDataType="double"/>
    </xmlCellPr>
  </singleXmlCell>
  <singleXmlCell id="724" r="J128" connectionId="0">
    <xmlCellPr id="1" uniqueName="1">
      <xmlPr mapId="43" xpath="/ns1:Root/ns1:Prog/ns1:Achieved__P3_7" xmlDataType="double"/>
    </xmlCellPr>
  </singleXmlCell>
  <singleXmlCell id="725" r="K128" connectionId="0">
    <xmlCellPr id="1" uniqueName="1">
      <xmlPr mapId="43" xpath="/ns1:Root/ns1:Prog/ns1:Achieved__P4_7" xmlDataType="double"/>
    </xmlCellPr>
  </singleXmlCell>
  <singleXmlCell id="726" r="L128" connectionId="0">
    <xmlCellPr id="1" uniqueName="1">
      <xmlPr mapId="43" xpath="/ns1:Root/ns1:Prog/ns1:Achieved__P5_7" xmlDataType="string"/>
    </xmlCellPr>
  </singleXmlCell>
  <singleXmlCell id="727" r="M128" connectionId="0">
    <xmlCellPr id="1" uniqueName="1">
      <xmlPr mapId="43" xpath="/ns1:Root/ns1:Prog/ns1:Achieved__P6_7" xmlDataType="string"/>
    </xmlCellPr>
  </singleXmlCell>
  <singleXmlCell id="728" r="N128" connectionId="0">
    <xmlCellPr id="1" uniqueName="1">
      <xmlPr mapId="43" xpath="/ns1:Root/ns1:Prog/ns1:Achieved__P7_7" xmlDataType="string"/>
    </xmlCellPr>
  </singleXmlCell>
  <singleXmlCell id="729" r="P128" connectionId="0">
    <xmlCellPr id="1" uniqueName="1">
      <xmlPr mapId="43" xpath="/ns1:Root/ns1:Prog/ns1:Achieved__P8_7" xmlDataType="string"/>
    </xmlCellPr>
  </singleXmlCell>
  <singleXmlCell id="732" r="H128" connectionId="0">
    <xmlCellPr id="1" uniqueName="1">
      <xmlPr mapId="43" xpath="/ns1:Root/ns1:Prog/ns1:Achieved__P11_7" xmlDataType="string"/>
    </xmlCellPr>
  </singleXmlCell>
  <singleXmlCell id="733" r="I128" connectionId="0">
    <xmlCellPr id="1" uniqueName="1">
      <xmlPr mapId="43" xpath="/ns1:Root/ns1:Prog/ns1:Achieved__P12_7" xmlDataType="string"/>
    </xmlCellPr>
  </singleXmlCell>
  <singleXmlCell id="760" r="J131" connectionId="0">
    <xmlCellPr id="1" uniqueName="1">
      <xmlPr mapId="43" xpath="/ns1:Root/ns1:Prog/ns1:Target_P3_9" xmlDataType="double"/>
    </xmlCellPr>
  </singleXmlCell>
  <singleXmlCell id="761" r="K131" connectionId="0">
    <xmlCellPr id="1" uniqueName="1">
      <xmlPr mapId="43" xpath="/ns1:Root/ns1:Prog/ns1:Target_P4_9" xmlDataType="double"/>
    </xmlCellPr>
  </singleXmlCell>
  <singleXmlCell id="762" r="L131" connectionId="0">
    <xmlCellPr id="1" uniqueName="1">
      <xmlPr mapId="43" xpath="/ns1:Root/ns1:Prog/ns1:Target_P5_9" xmlDataType="double"/>
    </xmlCellPr>
  </singleXmlCell>
  <singleXmlCell id="763" r="M131" connectionId="0">
    <xmlCellPr id="1" uniqueName="1">
      <xmlPr mapId="43" xpath="/ns1:Root/ns1:Prog/ns1:Target_P6_9" xmlDataType="double"/>
    </xmlCellPr>
  </singleXmlCell>
  <singleXmlCell id="764" r="N131" connectionId="0">
    <xmlCellPr id="1" uniqueName="1">
      <xmlPr mapId="43" xpath="/ns1:Root/ns1:Prog/ns1:Target_P7_9" xmlDataType="double"/>
    </xmlCellPr>
  </singleXmlCell>
  <singleXmlCell id="765" r="P131" connectionId="0">
    <xmlCellPr id="1" uniqueName="1">
      <xmlPr mapId="43" xpath="/ns1:Root/ns1:Prog/ns1:Target_P8_9" xmlDataType="double"/>
    </xmlCellPr>
  </singleXmlCell>
  <singleXmlCell id="768" r="H131" connectionId="0">
    <xmlCellPr id="1" uniqueName="1">
      <xmlPr mapId="43" xpath="/ns1:Root/ns1:Prog/ns1:Target_P11_9" xmlDataType="double"/>
    </xmlCellPr>
  </singleXmlCell>
  <singleXmlCell id="769" r="I131" connectionId="0">
    <xmlCellPr id="1" uniqueName="1">
      <xmlPr mapId="43" xpath="/ns1:Root/ns1:Prog/ns1:Target_P12_9" xmlDataType="double"/>
    </xmlCellPr>
  </singleXmlCell>
  <singleXmlCell id="772" r="J132" connectionId="0">
    <xmlCellPr id="1" uniqueName="1">
      <xmlPr mapId="43" xpath="/ns1:Root/ns1:Prog/ns1:Achieved__P3_9" xmlDataType="string"/>
    </xmlCellPr>
  </singleXmlCell>
  <singleXmlCell id="773" r="K132" connectionId="0">
    <xmlCellPr id="1" uniqueName="1">
      <xmlPr mapId="43" xpath="/ns1:Root/ns1:Prog/ns1:Achieved__P4_9" xmlDataType="double"/>
    </xmlCellPr>
  </singleXmlCell>
  <singleXmlCell id="774" r="L132" connectionId="0">
    <xmlCellPr id="1" uniqueName="1">
      <xmlPr mapId="43" xpath="/ns1:Root/ns1:Prog/ns1:Achieved__P5_9" xmlDataType="string"/>
    </xmlCellPr>
  </singleXmlCell>
  <singleXmlCell id="775" r="M132" connectionId="0">
    <xmlCellPr id="1" uniqueName="1">
      <xmlPr mapId="43" xpath="/ns1:Root/ns1:Prog/ns1:Achieved__P6_9" xmlDataType="string"/>
    </xmlCellPr>
  </singleXmlCell>
  <singleXmlCell id="776" r="N132" connectionId="0">
    <xmlCellPr id="1" uniqueName="1">
      <xmlPr mapId="43" xpath="/ns1:Root/ns1:Prog/ns1:Achieved__P7_9" xmlDataType="string"/>
    </xmlCellPr>
  </singleXmlCell>
  <singleXmlCell id="777" r="P132" connectionId="0">
    <xmlCellPr id="1" uniqueName="1">
      <xmlPr mapId="43" xpath="/ns1:Root/ns1:Prog/ns1:Achieved__P8_9" xmlDataType="string"/>
    </xmlCellPr>
  </singleXmlCell>
  <singleXmlCell id="780" r="H132" connectionId="0">
    <xmlCellPr id="1" uniqueName="1">
      <xmlPr mapId="43" xpath="/ns1:Root/ns1:Prog/ns1:Achieved__P11_9" xmlDataType="string"/>
    </xmlCellPr>
  </singleXmlCell>
  <singleXmlCell id="781" r="I132" connectionId="0">
    <xmlCellPr id="1" uniqueName="1">
      <xmlPr mapId="43" xpath="/ns1:Root/ns1:Prog/ns1:Achieved__P12_9" xmlDataType="string"/>
    </xmlCellPr>
  </singleXmlCell>
  <singleXmlCell id="784" r="J133" connectionId="0">
    <xmlCellPr id="1" uniqueName="1">
      <xmlPr mapId="43" xpath="/ns1:Root/ns1:Prog/ns1:Target_P3" xmlDataType="string"/>
    </xmlCellPr>
  </singleXmlCell>
  <singleXmlCell id="785" r="K133" connectionId="0">
    <xmlCellPr id="1" uniqueName="1">
      <xmlPr mapId="43" xpath="/ns1:Root/ns1:Prog/ns1:Target_P4" xmlDataType="double"/>
    </xmlCellPr>
  </singleXmlCell>
  <singleXmlCell id="786" r="L133" connectionId="0">
    <xmlCellPr id="1" uniqueName="1">
      <xmlPr mapId="43" xpath="/ns1:Root/ns1:Prog/ns1:Target_P5" xmlDataType="string"/>
    </xmlCellPr>
  </singleXmlCell>
  <singleXmlCell id="787" r="M133" connectionId="0">
    <xmlCellPr id="1" uniqueName="1">
      <xmlPr mapId="43" xpath="/ns1:Root/ns1:Prog/ns1:Target_P6" xmlDataType="string"/>
    </xmlCellPr>
  </singleXmlCell>
  <singleXmlCell id="788" r="N133" connectionId="0">
    <xmlCellPr id="1" uniqueName="1">
      <xmlPr mapId="43" xpath="/ns1:Root/ns1:Prog/ns1:Target_P7" xmlDataType="string"/>
    </xmlCellPr>
  </singleXmlCell>
  <singleXmlCell id="789" r="P133" connectionId="0">
    <xmlCellPr id="1" uniqueName="1">
      <xmlPr mapId="43" xpath="/ns1:Root/ns1:Prog/ns1:Target_P8" xmlDataType="string"/>
    </xmlCellPr>
  </singleXmlCell>
  <singleXmlCell id="792" r="H133" connectionId="0">
    <xmlCellPr id="1" uniqueName="1">
      <xmlPr mapId="43" xpath="/ns1:Root/ns1:Prog/ns1:Target_P11" xmlDataType="string"/>
    </xmlCellPr>
  </singleXmlCell>
  <singleXmlCell id="793" r="I133" connectionId="0">
    <xmlCellPr id="1" uniqueName="1">
      <xmlPr mapId="43" xpath="/ns1:Root/ns1:Prog/ns1:Target_P12" xmlDataType="string"/>
    </xmlCellPr>
  </singleXmlCell>
  <singleXmlCell id="796" r="J134" connectionId="0">
    <xmlCellPr id="1" uniqueName="1">
      <xmlPr mapId="43" xpath="/ns1:Root/ns1:Prog/ns1:Achieved__P3" xmlDataType="string"/>
    </xmlCellPr>
  </singleXmlCell>
  <singleXmlCell id="797" r="K134" connectionId="0">
    <xmlCellPr id="1" uniqueName="1">
      <xmlPr mapId="43" xpath="/ns1:Root/ns1:Prog/ns1:Achieved__P4" xmlDataType="string"/>
    </xmlCellPr>
  </singleXmlCell>
  <singleXmlCell id="798" r="L134" connectionId="0">
    <xmlCellPr id="1" uniqueName="1">
      <xmlPr mapId="43" xpath="/ns1:Root/ns1:Prog/ns1:Achieved__P5" xmlDataType="string"/>
    </xmlCellPr>
  </singleXmlCell>
  <singleXmlCell id="799" r="M134" connectionId="0">
    <xmlCellPr id="1" uniqueName="1">
      <xmlPr mapId="43" xpath="/ns1:Root/ns1:Prog/ns1:Achieved__P6" xmlDataType="string"/>
    </xmlCellPr>
  </singleXmlCell>
  <singleXmlCell id="800" r="N134" connectionId="0">
    <xmlCellPr id="1" uniqueName="1">
      <xmlPr mapId="43" xpath="/ns1:Root/ns1:Prog/ns1:Achieved__P7" xmlDataType="string"/>
    </xmlCellPr>
  </singleXmlCell>
  <singleXmlCell id="801" r="P134" connectionId="0">
    <xmlCellPr id="1" uniqueName="1">
      <xmlPr mapId="43" xpath="/ns1:Root/ns1:Prog/ns1:Achieved__P8" xmlDataType="string"/>
    </xmlCellPr>
  </singleXmlCell>
  <singleXmlCell id="804" r="H134" connectionId="0">
    <xmlCellPr id="1" uniqueName="1">
      <xmlPr mapId="43" xpath="/ns1:Root/ns1:Prog/ns1:Achieved__P11" xmlDataType="string"/>
    </xmlCellPr>
  </singleXmlCell>
  <singleXmlCell id="805" r="I134" connectionId="0">
    <xmlCellPr id="1" uniqueName="1">
      <xmlPr mapId="43" xpath="/ns1:Root/ns1:Prog/ns1:Achieved__P12" xmlDataType="string"/>
    </xmlCellPr>
  </singleXmlCell>
  <singleXmlCell id="806" r="K125" connectionId="0">
    <xmlCellPr id="1" uniqueName="1">
      <xmlPr mapId="43" xpath="/ns1:Root/ns1:Prog/ns1:Target_P4_2" xmlDataType="double"/>
    </xmlCellPr>
  </singleXmlCell>
  <singleXmlCell id="807" r="B117" connectionId="0">
    <xmlCellPr id="1" uniqueName="1">
      <xmlPr mapId="43" xpath="/ns1:Root/ns1:P1" xmlDataType="string"/>
    </xmlCellPr>
  </singleXmlCell>
  <singleXmlCell id="808" r="E117" connectionId="0">
    <xmlCellPr id="1" uniqueName="1">
      <xmlPr mapId="43" xpath="/ns1:Root/ns1:P1_Code" xmlDataType="double"/>
    </xmlCellPr>
  </singleXmlCell>
  <singleXmlCell id="809" r="F121" connectionId="0">
    <xmlCellPr id="1" uniqueName="1">
      <xmlPr mapId="43" xpath="/ns1:Root/ns1:P1_Tied" xmlDataType="string"/>
    </xmlCellPr>
  </singleXmlCell>
  <singleXmlCell id="810" r="B121" connectionId="0">
    <xmlCellPr id="1" uniqueName="1">
      <xmlPr mapId="43" xpath="/ns1:Root/ns1:P2" xmlDataType="string"/>
    </xmlCellPr>
  </singleXmlCell>
  <singleXmlCell id="811" r="E121" connectionId="0">
    <xmlCellPr id="1" uniqueName="1">
      <xmlPr mapId="43" xpath="/ns1:Root/ns1:P2_Code" xmlDataType="double"/>
    </xmlCellPr>
  </singleXmlCell>
  <singleXmlCell id="812" r="F125" connectionId="0">
    <xmlCellPr id="1" uniqueName="1">
      <xmlPr mapId="43" xpath="/ns1:Root/ns1:P2_Tied" xmlDataType="string"/>
    </xmlCellPr>
  </singleXmlCell>
  <singleXmlCell id="813" r="B123" connectionId="0">
    <xmlCellPr id="1" uniqueName="1">
      <xmlPr mapId="43" xpath="/ns1:Root/ns1:P3" xmlDataType="string"/>
    </xmlCellPr>
  </singleXmlCell>
  <singleXmlCell id="814" r="E123" connectionId="0">
    <xmlCellPr id="1" uniqueName="1">
      <xmlPr mapId="43" xpath="/ns1:Root/ns1:P3_Code" xmlDataType="double"/>
    </xmlCellPr>
  </singleXmlCell>
  <singleXmlCell id="815" r="F117" connectionId="0">
    <xmlCellPr id="1" uniqueName="1">
      <xmlPr mapId="43" xpath="/ns1:Root/ns1:P3_Tied" xmlDataType="string"/>
    </xmlCellPr>
  </singleXmlCell>
  <singleXmlCell id="819" r="B125" connectionId="0">
    <xmlCellPr id="1" uniqueName="1">
      <xmlPr mapId="43" xpath="/ns1:Root/ns1:P5" xmlDataType="string"/>
    </xmlCellPr>
  </singleXmlCell>
  <singleXmlCell id="820" r="E125" connectionId="0">
    <xmlCellPr id="1" uniqueName="1">
      <xmlPr mapId="43" xpath="/ns1:Root/ns1:P5_Code" xmlDataType="double"/>
    </xmlCellPr>
  </singleXmlCell>
  <singleXmlCell id="821" r="F119" connectionId="0">
    <xmlCellPr id="1" uniqueName="1">
      <xmlPr mapId="43" xpath="/ns1:Root/ns1:P5_Tied" xmlDataType="string"/>
    </xmlCellPr>
  </singleXmlCell>
  <singleXmlCell id="822" r="B119" connectionId="0">
    <xmlCellPr id="1" uniqueName="1">
      <xmlPr mapId="43" xpath="/ns1:Root/ns1:P6" xmlDataType="string"/>
    </xmlCellPr>
  </singleXmlCell>
  <singleXmlCell id="823" r="E119" connectionId="0">
    <xmlCellPr id="1" uniqueName="1">
      <xmlPr mapId="43" xpath="/ns1:Root/ns1:P6_Code" xmlDataType="double"/>
    </xmlCellPr>
  </singleXmlCell>
  <singleXmlCell id="824" r="F123" connectionId="0">
    <xmlCellPr id="1" uniqueName="1">
      <xmlPr mapId="43" xpath="/ns1:Root/ns1:P6_Tied" xmlDataType="string"/>
    </xmlCellPr>
  </singleXmlCell>
  <singleXmlCell id="825" r="B127" connectionId="0">
    <xmlCellPr id="1" uniqueName="1">
      <xmlPr mapId="43" xpath="/ns1:Root/ns1:P7" xmlDataType="string"/>
    </xmlCellPr>
  </singleXmlCell>
  <singleXmlCell id="826" r="E127" connectionId="0">
    <xmlCellPr id="1" uniqueName="1">
      <xmlPr mapId="43" xpath="/ns1:Root/ns1:P7_Code" xmlDataType="double"/>
    </xmlCellPr>
  </singleXmlCell>
  <singleXmlCell id="827" r="F127" connectionId="0">
    <xmlCellPr id="1" uniqueName="1">
      <xmlPr mapId="43" xpath="/ns1:Root/ns1:P7_Tied" xmlDataType="string"/>
    </xmlCellPr>
  </singleXmlCell>
  <singleXmlCell id="831" r="B131" connectionId="0">
    <xmlCellPr id="1" uniqueName="1">
      <xmlPr mapId="43" xpath="/ns1:Root/ns1:P9" xmlDataType="string"/>
    </xmlCellPr>
  </singleXmlCell>
  <singleXmlCell id="832" r="E131" connectionId="0">
    <xmlCellPr id="1" uniqueName="1">
      <xmlPr mapId="43" xpath="/ns1:Root/ns1:P9_Code" xmlDataType="double"/>
    </xmlCellPr>
  </singleXmlCell>
  <singleXmlCell id="833" r="F131" connectionId="0">
    <xmlCellPr id="1" uniqueName="1">
      <xmlPr mapId="43" xpath="/ns1:Root/ns1:P9_Tied" xmlDataType="double"/>
    </xmlCellPr>
  </singleXmlCell>
  <singleXmlCell id="834" r="B133" connectionId="0">
    <xmlCellPr id="1" uniqueName="1">
      <xmlPr mapId="43" xpath="/ns1:Root/ns1:P10" xmlDataType="string"/>
    </xmlCellPr>
  </singleXmlCell>
  <singleXmlCell id="835" r="E133" connectionId="0">
    <xmlCellPr id="1" uniqueName="1">
      <xmlPr mapId="43" xpath="/ns1:Root/ns1:P10_Code" xmlDataType="double"/>
    </xmlCellPr>
  </singleXmlCell>
  <singleXmlCell id="836" r="F133" connectionId="0">
    <xmlCellPr id="1" uniqueName="1">
      <xmlPr mapId="43" xpath="/ns1:Root/ns1:P10_Tied" xmlDataType="string"/>
    </xmlCellPr>
  </singleXmlCell>
  <singleXmlCell id="837" r="D26" connectionId="0">
    <xmlCellPr id="1" uniqueName="1">
      <xmlPr mapId="43" xpath="/ns1:Root/ns1:Currency"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tableSingleCells" Target="../tables/tableSingleCell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51"/>
  </sheetPr>
  <dimension ref="B1:O22"/>
  <sheetViews>
    <sheetView showGridLines="0" showRowColHeaders="0" topLeftCell="A13" zoomScale="120" zoomScaleNormal="100" workbookViewId="0">
      <selection activeCell="B2" sqref="B2:L2"/>
    </sheetView>
  </sheetViews>
  <sheetFormatPr defaultColWidth="11" defaultRowHeight="15"/>
  <cols>
    <col min="1" max="1" width="1.140625" customWidth="1"/>
    <col min="2" max="10" width="11.42578125" customWidth="1"/>
    <col min="11" max="11" width="1.7109375" customWidth="1"/>
  </cols>
  <sheetData>
    <row r="1" spans="2:15" ht="25.5" customHeight="1"/>
    <row r="2" spans="2:15" ht="36">
      <c r="B2" s="518" t="str">
        <f>+'Detalii despre Grant'!B3:J3</f>
        <v>Dashboard:  Moldova - TB</v>
      </c>
      <c r="C2" s="518"/>
      <c r="D2" s="518"/>
      <c r="E2" s="518"/>
      <c r="F2" s="518"/>
      <c r="G2" s="518"/>
      <c r="H2" s="518"/>
      <c r="I2" s="518"/>
      <c r="J2" s="518"/>
      <c r="K2" s="518"/>
      <c r="L2" s="518"/>
      <c r="M2" s="1"/>
      <c r="N2" s="1"/>
      <c r="O2" s="1"/>
    </row>
    <row r="4" spans="2:15" ht="21">
      <c r="B4" s="519" t="str">
        <f>+IF('Introducerea datelor'!G6="Please Select", "",'Introducerea datelor'!G6) &amp;"  "&amp;+IF('Introducerea datelor'!G8="Please Select", "", 'Introducerea datelor'!G8&amp;",  ")&amp;+IF('Introducerea datelor'!I8="Please Select","",'Introducerea datelor'!I8)</f>
        <v>TB  Round 9,  Phase 2</v>
      </c>
      <c r="C4" s="519"/>
      <c r="D4" s="519"/>
      <c r="E4" s="520"/>
      <c r="F4" s="186"/>
      <c r="G4" s="186"/>
      <c r="H4" s="271" t="str">
        <f>+'Introducerea datelor'!B6&amp;" "&amp;+'Introducerea datelor'!C6</f>
        <v>Grant No.(Nr. Grantului): MOL-T-PAS</v>
      </c>
      <c r="I4" s="271"/>
      <c r="J4" s="185"/>
      <c r="K4" s="186"/>
      <c r="L4" s="186"/>
    </row>
    <row r="22" spans="2:12" ht="26.25">
      <c r="B22" s="521" t="s">
        <v>366</v>
      </c>
      <c r="C22" s="522"/>
      <c r="D22" s="522"/>
      <c r="E22" s="522"/>
      <c r="F22" s="522"/>
      <c r="G22" s="522"/>
      <c r="H22" s="522"/>
      <c r="I22" s="522"/>
      <c r="J22" s="522"/>
      <c r="K22" s="522"/>
      <c r="L22" s="522"/>
    </row>
  </sheetData>
  <sheetProtection sheet="1"/>
  <mergeCells count="3">
    <mergeCell ref="B2:L2"/>
    <mergeCell ref="B4:E4"/>
    <mergeCell ref="B22:L22"/>
  </mergeCells>
  <phoneticPr fontId="30" type="noConversion"/>
  <pageMargins left="0.70866141732283472" right="0.70866141732283472" top="0.74803149606299213" bottom="0.74803149606299213" header="0.31496062992125984" footer="0.31496062992125984"/>
  <pageSetup paperSize="9" scale="80" orientation="landscape" r:id="rId1"/>
  <headerFooter>
    <oddFooter>&amp;L&amp;F&amp;C&amp;A&amp;R&amp;D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O144"/>
  <sheetViews>
    <sheetView showGridLines="0" topLeftCell="C1" zoomScale="80" zoomScaleNormal="80" workbookViewId="0">
      <selection activeCell="G24" sqref="G24"/>
    </sheetView>
  </sheetViews>
  <sheetFormatPr defaultColWidth="11" defaultRowHeight="15"/>
  <cols>
    <col min="1" max="1" width="11.42578125" customWidth="1"/>
    <col min="2" max="2" width="16.140625" customWidth="1"/>
    <col min="3" max="3" width="14.7109375" customWidth="1"/>
    <col min="4" max="4" width="15.5703125" customWidth="1"/>
    <col min="5" max="6" width="11.42578125" customWidth="1"/>
    <col min="7" max="7" width="14.42578125" customWidth="1"/>
    <col min="8" max="8" width="35.5703125" customWidth="1"/>
    <col min="9" max="9" width="45.7109375" customWidth="1"/>
    <col min="10" max="10" width="33.5703125" customWidth="1"/>
    <col min="11" max="12" width="11.42578125" customWidth="1"/>
    <col min="13" max="13" width="28.5703125" customWidth="1"/>
    <col min="14" max="14" width="46.42578125" customWidth="1"/>
  </cols>
  <sheetData>
    <row r="2" spans="2:15" ht="25.5" customHeight="1"/>
    <row r="3" spans="2:15" ht="36">
      <c r="B3" s="871" t="str">
        <f>'Detalii despre Grant'!B3:J3</f>
        <v>Dashboard:  Moldova - TB</v>
      </c>
      <c r="C3" s="871"/>
      <c r="D3" s="871"/>
      <c r="E3" s="871"/>
      <c r="F3" s="871"/>
      <c r="G3" s="871"/>
      <c r="H3" s="871"/>
      <c r="I3" s="1"/>
    </row>
    <row r="6" spans="2:15" ht="18.75">
      <c r="B6" s="850" t="s">
        <v>323</v>
      </c>
      <c r="C6" s="850"/>
      <c r="D6" s="850"/>
      <c r="E6" s="850"/>
      <c r="F6" s="850"/>
      <c r="G6" s="850"/>
      <c r="H6" s="850"/>
    </row>
    <row r="8" spans="2:15" ht="18.75">
      <c r="B8" s="59" t="s">
        <v>62</v>
      </c>
      <c r="C8" s="59" t="s">
        <v>65</v>
      </c>
      <c r="D8" s="59" t="s">
        <v>66</v>
      </c>
      <c r="E8" s="59" t="s">
        <v>71</v>
      </c>
      <c r="F8" s="59" t="s">
        <v>300</v>
      </c>
      <c r="G8" s="59" t="s">
        <v>282</v>
      </c>
      <c r="H8" s="59" t="s">
        <v>304</v>
      </c>
      <c r="I8" s="60" t="s">
        <v>109</v>
      </c>
      <c r="J8" s="60" t="s">
        <v>147</v>
      </c>
      <c r="M8" s="19"/>
      <c r="N8" s="19"/>
      <c r="O8" s="19"/>
    </row>
    <row r="9" spans="2:15">
      <c r="B9" s="82" t="s">
        <v>357</v>
      </c>
      <c r="C9" s="82" t="s">
        <v>357</v>
      </c>
      <c r="D9" s="82" t="s">
        <v>357</v>
      </c>
      <c r="E9" s="82" t="s">
        <v>357</v>
      </c>
      <c r="F9" s="82" t="s">
        <v>357</v>
      </c>
      <c r="G9" s="82" t="s">
        <v>357</v>
      </c>
      <c r="H9" s="82" t="s">
        <v>357</v>
      </c>
      <c r="I9" s="326" t="s">
        <v>357</v>
      </c>
      <c r="J9" s="82" t="s">
        <v>357</v>
      </c>
      <c r="M9" s="19"/>
      <c r="N9" s="19"/>
      <c r="O9" s="19"/>
    </row>
    <row r="10" spans="2:15">
      <c r="B10" s="54" t="s">
        <v>57</v>
      </c>
      <c r="C10" s="54" t="s">
        <v>48</v>
      </c>
      <c r="D10" s="54" t="s">
        <v>46</v>
      </c>
      <c r="E10" s="54" t="s">
        <v>47</v>
      </c>
      <c r="F10" s="54" t="s">
        <v>127</v>
      </c>
      <c r="G10" s="333" t="s">
        <v>73</v>
      </c>
      <c r="H10" s="57" t="s">
        <v>78</v>
      </c>
      <c r="I10" s="26" t="s">
        <v>308</v>
      </c>
      <c r="J10" s="82" t="s">
        <v>148</v>
      </c>
      <c r="M10" s="19"/>
      <c r="N10" s="19"/>
      <c r="O10" s="19"/>
    </row>
    <row r="11" spans="2:15">
      <c r="B11" s="54" t="s">
        <v>63</v>
      </c>
      <c r="C11" s="54" t="s">
        <v>43</v>
      </c>
      <c r="D11" s="54" t="s">
        <v>49</v>
      </c>
      <c r="E11" s="54" t="s">
        <v>45</v>
      </c>
      <c r="F11" s="54" t="s">
        <v>128</v>
      </c>
      <c r="G11" s="333" t="s">
        <v>74</v>
      </c>
      <c r="H11" s="57" t="s">
        <v>79</v>
      </c>
      <c r="I11" s="26" t="s">
        <v>309</v>
      </c>
      <c r="J11" s="82" t="s">
        <v>149</v>
      </c>
      <c r="M11" s="19"/>
      <c r="N11" s="19"/>
      <c r="O11" s="19"/>
    </row>
    <row r="12" spans="2:15">
      <c r="B12" s="54" t="s">
        <v>64</v>
      </c>
      <c r="D12" s="54" t="s">
        <v>52</v>
      </c>
      <c r="E12" s="54" t="s">
        <v>53</v>
      </c>
      <c r="F12" s="54" t="s">
        <v>129</v>
      </c>
      <c r="G12" s="333" t="s">
        <v>75</v>
      </c>
      <c r="H12" s="57" t="s">
        <v>80</v>
      </c>
      <c r="I12" s="26" t="s">
        <v>310</v>
      </c>
      <c r="J12" s="82" t="s">
        <v>150</v>
      </c>
      <c r="M12" s="159"/>
      <c r="N12" s="19"/>
      <c r="O12" s="19"/>
    </row>
    <row r="13" spans="2:15">
      <c r="B13" s="54" t="s">
        <v>105</v>
      </c>
      <c r="D13" s="54" t="s">
        <v>54</v>
      </c>
      <c r="E13" s="55"/>
      <c r="F13" s="54" t="s">
        <v>130</v>
      </c>
      <c r="G13" s="333" t="s">
        <v>76</v>
      </c>
      <c r="H13" s="57" t="s">
        <v>81</v>
      </c>
      <c r="I13" s="26" t="s">
        <v>311</v>
      </c>
      <c r="J13" s="82" t="s">
        <v>151</v>
      </c>
      <c r="M13" s="159"/>
      <c r="N13" s="19"/>
      <c r="O13" s="19"/>
    </row>
    <row r="14" spans="2:15">
      <c r="B14" s="54" t="s">
        <v>106</v>
      </c>
      <c r="D14" s="54" t="s">
        <v>67</v>
      </c>
      <c r="F14" s="54" t="s">
        <v>138</v>
      </c>
      <c r="G14" s="333" t="s">
        <v>77</v>
      </c>
      <c r="H14" s="57" t="s">
        <v>82</v>
      </c>
      <c r="I14" s="26" t="s">
        <v>285</v>
      </c>
      <c r="J14" s="82" t="s">
        <v>152</v>
      </c>
      <c r="M14" s="159"/>
      <c r="N14" s="19"/>
      <c r="O14" s="19"/>
    </row>
    <row r="15" spans="2:15">
      <c r="D15" s="54" t="s">
        <v>68</v>
      </c>
      <c r="F15" s="54" t="s">
        <v>139</v>
      </c>
      <c r="H15" s="57" t="s">
        <v>83</v>
      </c>
      <c r="I15" s="26" t="s">
        <v>94</v>
      </c>
      <c r="J15" s="82" t="s">
        <v>153</v>
      </c>
      <c r="M15" s="159"/>
      <c r="N15" s="19"/>
      <c r="O15" s="19"/>
    </row>
    <row r="16" spans="2:15">
      <c r="D16" s="54" t="s">
        <v>69</v>
      </c>
      <c r="F16" s="54" t="s">
        <v>140</v>
      </c>
      <c r="H16" s="57" t="s">
        <v>84</v>
      </c>
      <c r="I16" s="26" t="s">
        <v>95</v>
      </c>
      <c r="J16" s="82" t="s">
        <v>154</v>
      </c>
      <c r="M16" s="159"/>
      <c r="N16" s="19"/>
      <c r="O16" s="19"/>
    </row>
    <row r="17" spans="4:15">
      <c r="D17" s="54" t="s">
        <v>70</v>
      </c>
      <c r="F17" s="54" t="s">
        <v>141</v>
      </c>
      <c r="H17" s="57" t="s">
        <v>85</v>
      </c>
      <c r="I17" s="26" t="s">
        <v>96</v>
      </c>
      <c r="J17" s="82" t="s">
        <v>155</v>
      </c>
      <c r="M17" s="159"/>
      <c r="N17" s="19"/>
      <c r="O17" s="19"/>
    </row>
    <row r="18" spans="4:15">
      <c r="D18" s="54" t="s">
        <v>44</v>
      </c>
      <c r="F18" s="54" t="s">
        <v>142</v>
      </c>
      <c r="H18" s="57" t="s">
        <v>86</v>
      </c>
      <c r="I18" s="26" t="s">
        <v>97</v>
      </c>
      <c r="J18" s="82" t="s">
        <v>156</v>
      </c>
      <c r="M18" s="159"/>
      <c r="N18" s="19"/>
      <c r="O18" s="19"/>
    </row>
    <row r="19" spans="4:15">
      <c r="D19" s="332" t="s">
        <v>354</v>
      </c>
      <c r="F19" s="54" t="s">
        <v>143</v>
      </c>
      <c r="H19" s="57" t="s">
        <v>87</v>
      </c>
      <c r="I19" s="26" t="s">
        <v>98</v>
      </c>
      <c r="J19" s="82" t="s">
        <v>157</v>
      </c>
      <c r="M19" s="159"/>
      <c r="N19" s="19"/>
      <c r="O19" s="19"/>
    </row>
    <row r="20" spans="4:15">
      <c r="D20" s="56"/>
      <c r="F20" s="54" t="s">
        <v>144</v>
      </c>
      <c r="H20" s="57" t="s">
        <v>280</v>
      </c>
      <c r="I20" s="26" t="s">
        <v>99</v>
      </c>
      <c r="J20" s="82" t="s">
        <v>158</v>
      </c>
      <c r="M20" s="19"/>
      <c r="N20" s="19"/>
      <c r="O20" s="19"/>
    </row>
    <row r="21" spans="4:15">
      <c r="D21" s="58"/>
      <c r="F21" s="54" t="s">
        <v>301</v>
      </c>
      <c r="H21" s="58"/>
      <c r="I21" s="26" t="s">
        <v>101</v>
      </c>
      <c r="J21" s="82" t="s">
        <v>159</v>
      </c>
      <c r="M21" s="19"/>
      <c r="N21" s="19"/>
      <c r="O21" s="19"/>
    </row>
    <row r="22" spans="4:15">
      <c r="H22" s="58"/>
      <c r="I22" s="26" t="s">
        <v>102</v>
      </c>
      <c r="J22" s="82" t="s">
        <v>160</v>
      </c>
      <c r="M22" s="19"/>
      <c r="N22" s="19"/>
      <c r="O22" s="19"/>
    </row>
    <row r="23" spans="4:15">
      <c r="I23" s="26" t="s">
        <v>100</v>
      </c>
      <c r="J23" s="82" t="s">
        <v>161</v>
      </c>
      <c r="M23" s="19"/>
      <c r="N23" s="19"/>
      <c r="O23" s="19"/>
    </row>
    <row r="24" spans="4:15">
      <c r="I24" s="26" t="s">
        <v>317</v>
      </c>
      <c r="J24" s="82" t="s">
        <v>162</v>
      </c>
      <c r="M24" s="19"/>
      <c r="N24" s="19"/>
      <c r="O24" s="19"/>
    </row>
    <row r="25" spans="4:15">
      <c r="I25" s="42"/>
      <c r="J25" s="82" t="s">
        <v>163</v>
      </c>
    </row>
    <row r="26" spans="4:15">
      <c r="I26" s="26" t="s">
        <v>318</v>
      </c>
      <c r="J26" s="82" t="s">
        <v>164</v>
      </c>
    </row>
    <row r="27" spans="4:15">
      <c r="I27" s="26" t="s">
        <v>316</v>
      </c>
      <c r="J27" s="82" t="s">
        <v>165</v>
      </c>
    </row>
    <row r="28" spans="4:15">
      <c r="I28" s="42"/>
      <c r="J28" s="82" t="s">
        <v>166</v>
      </c>
    </row>
    <row r="29" spans="4:15">
      <c r="I29" s="42"/>
      <c r="J29" s="82" t="s">
        <v>167</v>
      </c>
    </row>
    <row r="30" spans="4:15">
      <c r="I30" s="42"/>
      <c r="J30" s="82" t="s">
        <v>168</v>
      </c>
    </row>
    <row r="31" spans="4:15">
      <c r="J31" s="82" t="s">
        <v>169</v>
      </c>
    </row>
    <row r="32" spans="4:15">
      <c r="J32" s="82" t="s">
        <v>170</v>
      </c>
    </row>
    <row r="33" spans="10:10">
      <c r="J33" s="82" t="s">
        <v>171</v>
      </c>
    </row>
    <row r="34" spans="10:10">
      <c r="J34" s="82" t="s">
        <v>172</v>
      </c>
    </row>
    <row r="35" spans="10:10">
      <c r="J35" s="82" t="s">
        <v>173</v>
      </c>
    </row>
    <row r="36" spans="10:10">
      <c r="J36" s="82" t="s">
        <v>173</v>
      </c>
    </row>
    <row r="37" spans="10:10">
      <c r="J37" s="82" t="s">
        <v>174</v>
      </c>
    </row>
    <row r="38" spans="10:10">
      <c r="J38" s="82" t="s">
        <v>175</v>
      </c>
    </row>
    <row r="39" spans="10:10">
      <c r="J39" s="82" t="s">
        <v>176</v>
      </c>
    </row>
    <row r="40" spans="10:10">
      <c r="J40" s="82" t="s">
        <v>177</v>
      </c>
    </row>
    <row r="41" spans="10:10">
      <c r="J41" s="82" t="s">
        <v>178</v>
      </c>
    </row>
    <row r="42" spans="10:10">
      <c r="J42" s="82" t="s">
        <v>179</v>
      </c>
    </row>
    <row r="43" spans="10:10">
      <c r="J43" s="82" t="s">
        <v>180</v>
      </c>
    </row>
    <row r="44" spans="10:10">
      <c r="J44" s="82" t="s">
        <v>181</v>
      </c>
    </row>
    <row r="45" spans="10:10">
      <c r="J45" s="82" t="s">
        <v>182</v>
      </c>
    </row>
    <row r="46" spans="10:10">
      <c r="J46" s="82" t="s">
        <v>183</v>
      </c>
    </row>
    <row r="47" spans="10:10">
      <c r="J47" s="82" t="s">
        <v>184</v>
      </c>
    </row>
    <row r="48" spans="10:10">
      <c r="J48" s="82" t="s">
        <v>185</v>
      </c>
    </row>
    <row r="49" spans="10:10">
      <c r="J49" s="82" t="s">
        <v>186</v>
      </c>
    </row>
    <row r="50" spans="10:10">
      <c r="J50" s="82" t="s">
        <v>187</v>
      </c>
    </row>
    <row r="51" spans="10:10">
      <c r="J51" s="82" t="s">
        <v>188</v>
      </c>
    </row>
    <row r="52" spans="10:10">
      <c r="J52" s="82" t="s">
        <v>189</v>
      </c>
    </row>
    <row r="53" spans="10:10">
      <c r="J53" s="82" t="s">
        <v>190</v>
      </c>
    </row>
    <row r="54" spans="10:10">
      <c r="J54" s="82" t="s">
        <v>191</v>
      </c>
    </row>
    <row r="55" spans="10:10">
      <c r="J55" s="82" t="s">
        <v>192</v>
      </c>
    </row>
    <row r="56" spans="10:10">
      <c r="J56" s="82" t="s">
        <v>193</v>
      </c>
    </row>
    <row r="57" spans="10:10">
      <c r="J57" s="82" t="s">
        <v>194</v>
      </c>
    </row>
    <row r="58" spans="10:10">
      <c r="J58" s="82" t="s">
        <v>195</v>
      </c>
    </row>
    <row r="59" spans="10:10">
      <c r="J59" s="82" t="s">
        <v>196</v>
      </c>
    </row>
    <row r="60" spans="10:10">
      <c r="J60" s="82" t="s">
        <v>197</v>
      </c>
    </row>
    <row r="61" spans="10:10">
      <c r="J61" s="82" t="s">
        <v>198</v>
      </c>
    </row>
    <row r="62" spans="10:10">
      <c r="J62" s="82" t="s">
        <v>199</v>
      </c>
    </row>
    <row r="63" spans="10:10">
      <c r="J63" s="82" t="s">
        <v>200</v>
      </c>
    </row>
    <row r="64" spans="10:10">
      <c r="J64" s="82" t="s">
        <v>201</v>
      </c>
    </row>
    <row r="65" spans="10:10">
      <c r="J65" s="82" t="s">
        <v>202</v>
      </c>
    </row>
    <row r="66" spans="10:10">
      <c r="J66" s="82" t="s">
        <v>203</v>
      </c>
    </row>
    <row r="67" spans="10:10">
      <c r="J67" s="82" t="s">
        <v>204</v>
      </c>
    </row>
    <row r="68" spans="10:10">
      <c r="J68" s="82" t="s">
        <v>205</v>
      </c>
    </row>
    <row r="69" spans="10:10">
      <c r="J69" s="82" t="s">
        <v>206</v>
      </c>
    </row>
    <row r="70" spans="10:10">
      <c r="J70" s="82" t="s">
        <v>207</v>
      </c>
    </row>
    <row r="71" spans="10:10">
      <c r="J71" s="82" t="s">
        <v>208</v>
      </c>
    </row>
    <row r="72" spans="10:10">
      <c r="J72" s="82" t="s">
        <v>209</v>
      </c>
    </row>
    <row r="73" spans="10:10">
      <c r="J73" s="82" t="s">
        <v>210</v>
      </c>
    </row>
    <row r="74" spans="10:10">
      <c r="J74" s="82" t="s">
        <v>211</v>
      </c>
    </row>
    <row r="75" spans="10:10">
      <c r="J75" s="82" t="s">
        <v>212</v>
      </c>
    </row>
    <row r="76" spans="10:10">
      <c r="J76" s="82" t="s">
        <v>213</v>
      </c>
    </row>
    <row r="77" spans="10:10">
      <c r="J77" s="82" t="s">
        <v>214</v>
      </c>
    </row>
    <row r="78" spans="10:10">
      <c r="J78" s="82" t="s">
        <v>215</v>
      </c>
    </row>
    <row r="79" spans="10:10">
      <c r="J79" s="82" t="s">
        <v>216</v>
      </c>
    </row>
    <row r="80" spans="10:10">
      <c r="J80" s="82" t="s">
        <v>217</v>
      </c>
    </row>
    <row r="81" spans="10:10">
      <c r="J81" s="82" t="s">
        <v>218</v>
      </c>
    </row>
    <row r="82" spans="10:10">
      <c r="J82" s="82" t="s">
        <v>219</v>
      </c>
    </row>
    <row r="83" spans="10:10">
      <c r="J83" s="82" t="s">
        <v>220</v>
      </c>
    </row>
    <row r="84" spans="10:10">
      <c r="J84" s="82" t="s">
        <v>221</v>
      </c>
    </row>
    <row r="85" spans="10:10">
      <c r="J85" s="82" t="s">
        <v>222</v>
      </c>
    </row>
    <row r="86" spans="10:10">
      <c r="J86" s="82" t="s">
        <v>223</v>
      </c>
    </row>
    <row r="87" spans="10:10">
      <c r="J87" s="82" t="s">
        <v>224</v>
      </c>
    </row>
    <row r="88" spans="10:10">
      <c r="J88" s="82" t="s">
        <v>225</v>
      </c>
    </row>
    <row r="89" spans="10:10">
      <c r="J89" s="82" t="s">
        <v>226</v>
      </c>
    </row>
    <row r="90" spans="10:10">
      <c r="J90" s="82" t="s">
        <v>227</v>
      </c>
    </row>
    <row r="91" spans="10:10">
      <c r="J91" s="82" t="s">
        <v>228</v>
      </c>
    </row>
    <row r="92" spans="10:10">
      <c r="J92" s="82" t="s">
        <v>229</v>
      </c>
    </row>
    <row r="93" spans="10:10">
      <c r="J93" s="82" t="s">
        <v>230</v>
      </c>
    </row>
    <row r="94" spans="10:10">
      <c r="J94" s="82" t="s">
        <v>231</v>
      </c>
    </row>
    <row r="95" spans="10:10">
      <c r="J95" s="82" t="s">
        <v>232</v>
      </c>
    </row>
    <row r="96" spans="10:10">
      <c r="J96" s="82" t="s">
        <v>233</v>
      </c>
    </row>
    <row r="97" spans="10:10">
      <c r="J97" s="82" t="s">
        <v>234</v>
      </c>
    </row>
    <row r="98" spans="10:10">
      <c r="J98" s="82" t="s">
        <v>235</v>
      </c>
    </row>
    <row r="99" spans="10:10">
      <c r="J99" s="82" t="s">
        <v>236</v>
      </c>
    </row>
    <row r="100" spans="10:10">
      <c r="J100" s="82" t="s">
        <v>237</v>
      </c>
    </row>
    <row r="101" spans="10:10">
      <c r="J101" s="82" t="s">
        <v>238</v>
      </c>
    </row>
    <row r="102" spans="10:10">
      <c r="J102" s="82" t="s">
        <v>239</v>
      </c>
    </row>
    <row r="103" spans="10:10">
      <c r="J103" s="82" t="s">
        <v>240</v>
      </c>
    </row>
    <row r="104" spans="10:10">
      <c r="J104" s="82" t="s">
        <v>241</v>
      </c>
    </row>
    <row r="105" spans="10:10">
      <c r="J105" s="82" t="s">
        <v>242</v>
      </c>
    </row>
    <row r="106" spans="10:10">
      <c r="J106" s="82" t="s">
        <v>243</v>
      </c>
    </row>
    <row r="107" spans="10:10">
      <c r="J107" s="82" t="s">
        <v>244</v>
      </c>
    </row>
    <row r="108" spans="10:10">
      <c r="J108" s="82" t="s">
        <v>245</v>
      </c>
    </row>
    <row r="109" spans="10:10">
      <c r="J109" s="82" t="s">
        <v>246</v>
      </c>
    </row>
    <row r="110" spans="10:10">
      <c r="J110" s="82" t="s">
        <v>247</v>
      </c>
    </row>
    <row r="111" spans="10:10">
      <c r="J111" s="82" t="s">
        <v>104</v>
      </c>
    </row>
    <row r="112" spans="10:10">
      <c r="J112" s="82" t="s">
        <v>248</v>
      </c>
    </row>
    <row r="113" spans="10:10">
      <c r="J113" s="82" t="s">
        <v>249</v>
      </c>
    </row>
    <row r="114" spans="10:10">
      <c r="J114" s="82" t="s">
        <v>250</v>
      </c>
    </row>
    <row r="115" spans="10:10">
      <c r="J115" s="82" t="s">
        <v>251</v>
      </c>
    </row>
    <row r="116" spans="10:10">
      <c r="J116" s="82" t="s">
        <v>252</v>
      </c>
    </row>
    <row r="117" spans="10:10">
      <c r="J117" s="82" t="s">
        <v>253</v>
      </c>
    </row>
    <row r="118" spans="10:10">
      <c r="J118" s="82" t="s">
        <v>254</v>
      </c>
    </row>
    <row r="119" spans="10:10">
      <c r="J119" s="82" t="s">
        <v>255</v>
      </c>
    </row>
    <row r="120" spans="10:10">
      <c r="J120" s="82" t="s">
        <v>256</v>
      </c>
    </row>
    <row r="121" spans="10:10">
      <c r="J121" s="82" t="s">
        <v>257</v>
      </c>
    </row>
    <row r="122" spans="10:10">
      <c r="J122" s="82" t="s">
        <v>258</v>
      </c>
    </row>
    <row r="123" spans="10:10">
      <c r="J123" s="82" t="s">
        <v>259</v>
      </c>
    </row>
    <row r="124" spans="10:10">
      <c r="J124" s="82" t="s">
        <v>260</v>
      </c>
    </row>
    <row r="125" spans="10:10">
      <c r="J125" s="82" t="s">
        <v>261</v>
      </c>
    </row>
    <row r="126" spans="10:10">
      <c r="J126" s="82" t="s">
        <v>262</v>
      </c>
    </row>
    <row r="127" spans="10:10">
      <c r="J127" s="82" t="s">
        <v>263</v>
      </c>
    </row>
    <row r="128" spans="10:10">
      <c r="J128" s="82" t="s">
        <v>264</v>
      </c>
    </row>
    <row r="129" spans="10:10">
      <c r="J129" s="82" t="s">
        <v>265</v>
      </c>
    </row>
    <row r="130" spans="10:10">
      <c r="J130" s="82" t="s">
        <v>266</v>
      </c>
    </row>
    <row r="131" spans="10:10">
      <c r="J131" s="82" t="s">
        <v>267</v>
      </c>
    </row>
    <row r="132" spans="10:10">
      <c r="J132" s="82" t="s">
        <v>268</v>
      </c>
    </row>
    <row r="133" spans="10:10">
      <c r="J133" s="82" t="s">
        <v>269</v>
      </c>
    </row>
    <row r="134" spans="10:10">
      <c r="J134" s="82" t="s">
        <v>270</v>
      </c>
    </row>
    <row r="135" spans="10:10">
      <c r="J135" s="82" t="s">
        <v>271</v>
      </c>
    </row>
    <row r="136" spans="10:10">
      <c r="J136" s="82" t="s">
        <v>272</v>
      </c>
    </row>
    <row r="137" spans="10:10">
      <c r="J137" s="82" t="s">
        <v>273</v>
      </c>
    </row>
    <row r="138" spans="10:10">
      <c r="J138" s="82" t="s">
        <v>274</v>
      </c>
    </row>
    <row r="139" spans="10:10">
      <c r="J139" s="82" t="s">
        <v>275</v>
      </c>
    </row>
    <row r="140" spans="10:10">
      <c r="J140" s="82" t="s">
        <v>276</v>
      </c>
    </row>
    <row r="141" spans="10:10">
      <c r="J141" s="82" t="s">
        <v>277</v>
      </c>
    </row>
    <row r="142" spans="10:10">
      <c r="J142" s="82" t="s">
        <v>278</v>
      </c>
    </row>
    <row r="143" spans="10:10">
      <c r="J143" s="82" t="s">
        <v>279</v>
      </c>
    </row>
    <row r="144" spans="10:10">
      <c r="J144" s="324"/>
    </row>
  </sheetData>
  <mergeCells count="2">
    <mergeCell ref="B3:H3"/>
    <mergeCell ref="B6:H6"/>
  </mergeCells>
  <phoneticPr fontId="30" type="noConversion"/>
  <dataValidations count="1">
    <dataValidation type="list" allowBlank="1" showInputMessage="1" showErrorMessage="1" sqref="M28">
      <formula1>$J$10:$J$143</formula1>
    </dataValidation>
  </dataValidations>
  <pageMargins left="0.7" right="0.7" top="0.75" bottom="0.75" header="0.3" footer="0.3"/>
  <pageSetup orientation="landscape" horizontalDpi="4294967293" r:id="rId1"/>
  <headerFooter>
    <oddFooter>&amp;L&amp;"Calibri,Italic"&amp;8&amp;F: &amp;A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sheetPr>
  <dimension ref="A1:V49"/>
  <sheetViews>
    <sheetView showGridLines="0" topLeftCell="E1" zoomScale="85" zoomScaleNormal="85" workbookViewId="0">
      <pane ySplit="2" topLeftCell="A39" activePane="bottomLeft" state="frozen"/>
      <selection activeCell="E22" sqref="E22"/>
      <selection pane="bottomLeft" activeCell="E1" sqref="E1"/>
    </sheetView>
  </sheetViews>
  <sheetFormatPr defaultColWidth="11" defaultRowHeight="15"/>
  <cols>
    <col min="1" max="1" width="2.7109375" customWidth="1"/>
    <col min="2" max="2" width="21.42578125" customWidth="1"/>
    <col min="3" max="3" width="11.42578125" customWidth="1"/>
    <col min="4" max="4" width="11.140625" customWidth="1"/>
    <col min="5" max="5" width="16.42578125" customWidth="1"/>
    <col min="6" max="6" width="15.7109375" customWidth="1"/>
    <col min="7" max="7" width="37.28515625" customWidth="1"/>
    <col min="8" max="8" width="17.28515625" customWidth="1"/>
    <col min="9" max="9" width="71" customWidth="1"/>
    <col min="10" max="10" width="14.140625" customWidth="1"/>
    <col min="11" max="11" width="16" customWidth="1"/>
    <col min="12" max="12" width="13.140625" customWidth="1"/>
    <col min="13" max="13" width="48.42578125" customWidth="1"/>
    <col min="14" max="14" width="0.140625" style="35" hidden="1" customWidth="1"/>
    <col min="15" max="15" width="0.42578125" style="35" customWidth="1"/>
    <col min="16" max="16" width="2.5703125" customWidth="1"/>
    <col min="17" max="17" width="16.140625" customWidth="1"/>
    <col min="18" max="18" width="13.7109375" customWidth="1"/>
    <col min="19" max="19" width="11.42578125" customWidth="1"/>
    <col min="20" max="20" width="14.85546875" customWidth="1"/>
    <col min="21" max="21" width="16" customWidth="1"/>
    <col min="22" max="22" width="11.42578125" hidden="1" customWidth="1"/>
    <col min="23" max="23" width="15.5703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5703125" customWidth="1"/>
    <col min="32" max="32" width="16.85546875" customWidth="1"/>
    <col min="33" max="33" width="11.42578125" customWidth="1"/>
    <col min="34" max="34" width="2" customWidth="1"/>
    <col min="35" max="35" width="3.28515625" customWidth="1"/>
    <col min="36" max="36" width="2.28515625" customWidth="1"/>
    <col min="37" max="37" width="40.7109375" customWidth="1"/>
    <col min="38" max="38" width="15.42578125" customWidth="1"/>
  </cols>
  <sheetData>
    <row r="1" spans="1:15" ht="34.5" customHeight="1">
      <c r="A1" s="3"/>
      <c r="B1" s="3"/>
      <c r="C1" s="3"/>
      <c r="D1" s="3"/>
      <c r="E1" s="3"/>
      <c r="F1" s="3"/>
      <c r="G1" s="3"/>
      <c r="H1" s="3"/>
      <c r="I1" s="3"/>
      <c r="J1" s="3"/>
      <c r="K1" s="3"/>
      <c r="L1" s="3"/>
      <c r="M1" s="3"/>
    </row>
    <row r="2" spans="1:15" ht="36" customHeight="1">
      <c r="A2" s="3"/>
      <c r="B2" s="609" t="str">
        <f>+"Dashboard: "&amp;" "&amp;+IF('Introducerea datelor'!C4="Please Select","",'Introducerea datelor'!C4&amp;" - ")&amp;+IF('Introducerea datelor'!G6="Please Select","",'Introducerea datelor'!G6)</f>
        <v>Dashboard:  Moldova - TB</v>
      </c>
      <c r="C2" s="609"/>
      <c r="D2" s="609"/>
      <c r="E2" s="609"/>
      <c r="F2" s="609"/>
      <c r="G2" s="609"/>
      <c r="H2" s="609"/>
      <c r="I2" s="609"/>
      <c r="J2" s="609"/>
      <c r="K2" s="609"/>
      <c r="L2" s="609"/>
      <c r="M2" s="609"/>
    </row>
    <row r="3" spans="1:15" ht="15.75" customHeight="1">
      <c r="A3" s="3"/>
      <c r="B3" s="179"/>
      <c r="C3" s="179"/>
      <c r="D3" s="179"/>
      <c r="E3" s="179"/>
      <c r="F3" s="179"/>
      <c r="G3" s="179"/>
      <c r="H3" s="179"/>
      <c r="I3" s="179"/>
      <c r="J3" s="179"/>
      <c r="K3" s="180"/>
      <c r="L3" s="180"/>
      <c r="M3" s="3"/>
    </row>
    <row r="5" spans="1:15" ht="23.25">
      <c r="B5" s="605" t="s">
        <v>297</v>
      </c>
      <c r="C5" s="605"/>
      <c r="D5" s="605"/>
      <c r="E5" s="605"/>
      <c r="F5" s="605"/>
      <c r="G5" s="605"/>
      <c r="H5" s="605"/>
      <c r="I5" s="605"/>
      <c r="J5" s="605"/>
      <c r="K5" s="605"/>
      <c r="L5" s="605"/>
      <c r="M5" s="605"/>
      <c r="N5" s="605"/>
      <c r="O5" s="605"/>
    </row>
    <row r="7" spans="1:15" ht="21">
      <c r="B7" s="610" t="s">
        <v>286</v>
      </c>
      <c r="C7" s="611"/>
      <c r="D7" s="612"/>
      <c r="E7" s="610" t="s">
        <v>287</v>
      </c>
      <c r="F7" s="611"/>
      <c r="G7" s="611"/>
      <c r="H7" s="611"/>
      <c r="I7" s="612"/>
      <c r="J7" s="610" t="s">
        <v>288</v>
      </c>
      <c r="K7" s="611"/>
      <c r="L7" s="612"/>
      <c r="M7" s="610" t="s">
        <v>338</v>
      </c>
      <c r="N7" s="611"/>
      <c r="O7" s="612"/>
    </row>
    <row r="8" spans="1:15" ht="72.75" customHeight="1">
      <c r="B8" s="556" t="str">
        <f>+'Introducerea datelor'!B27</f>
        <v>F1:  Budget and disbursements by Global Fund (Bugetul și debursările de către Fondul Global)</v>
      </c>
      <c r="C8" s="580"/>
      <c r="D8" s="581"/>
      <c r="E8" s="584" t="s">
        <v>397</v>
      </c>
      <c r="F8" s="585"/>
      <c r="G8" s="585"/>
      <c r="H8" s="585"/>
      <c r="I8" s="586"/>
      <c r="J8" s="532" t="s">
        <v>339</v>
      </c>
      <c r="K8" s="533"/>
      <c r="L8" s="534"/>
      <c r="M8" s="532" t="s">
        <v>362</v>
      </c>
      <c r="N8" s="533"/>
      <c r="O8" s="534"/>
    </row>
    <row r="9" spans="1:15" ht="83.25" customHeight="1">
      <c r="B9" s="556" t="str">
        <f>+'Introducerea datelor'!B36</f>
        <v>F2:  Budget and actual expenditures by Grant Objective (Bugetul și cheltuielile actuale după Obiectivele Grantului)</v>
      </c>
      <c r="C9" s="580"/>
      <c r="D9" s="581"/>
      <c r="E9" s="559" t="s">
        <v>347</v>
      </c>
      <c r="F9" s="557"/>
      <c r="G9" s="557"/>
      <c r="H9" s="557"/>
      <c r="I9" s="558"/>
      <c r="J9" s="532" t="s">
        <v>341</v>
      </c>
      <c r="K9" s="533"/>
      <c r="L9" s="534"/>
      <c r="M9" s="532" t="s">
        <v>362</v>
      </c>
      <c r="N9" s="533"/>
      <c r="O9" s="534"/>
    </row>
    <row r="10" spans="1:15" ht="152.25" customHeight="1">
      <c r="B10" s="618" t="str">
        <f>+'Introducerea datelor'!B49</f>
        <v>F3:Disbursements and expenditures (Debursări și cheltuieli)</v>
      </c>
      <c r="C10" s="619"/>
      <c r="D10" s="620"/>
      <c r="E10" s="559" t="s">
        <v>363</v>
      </c>
      <c r="F10" s="557"/>
      <c r="G10" s="557"/>
      <c r="H10" s="557"/>
      <c r="I10" s="558"/>
      <c r="J10" s="532" t="s">
        <v>348</v>
      </c>
      <c r="K10" s="533"/>
      <c r="L10" s="534"/>
      <c r="M10" s="532" t="s">
        <v>340</v>
      </c>
      <c r="N10" s="533"/>
      <c r="O10" s="534"/>
    </row>
    <row r="11" spans="1:15" ht="202.5" customHeight="1">
      <c r="B11" s="618" t="str">
        <f>+'Introducerea datelor'!B58</f>
        <v xml:space="preserve">F4:  Latest PR reporting and disbursement cycle (Ultima perioadă de raportare și debursare a RP) </v>
      </c>
      <c r="C11" s="627"/>
      <c r="D11" s="628"/>
      <c r="E11" s="559" t="s">
        <v>367</v>
      </c>
      <c r="F11" s="557"/>
      <c r="G11" s="557"/>
      <c r="H11" s="557"/>
      <c r="I11" s="558"/>
      <c r="J11" s="532" t="s">
        <v>349</v>
      </c>
      <c r="K11" s="533"/>
      <c r="L11" s="534"/>
      <c r="M11" s="532" t="s">
        <v>291</v>
      </c>
      <c r="N11" s="533"/>
      <c r="O11" s="534"/>
    </row>
    <row r="12" spans="1:15" s="19" customFormat="1">
      <c r="B12" s="626"/>
      <c r="C12" s="626"/>
      <c r="D12" s="626"/>
      <c r="E12" s="629"/>
      <c r="F12" s="629"/>
      <c r="G12" s="629"/>
      <c r="H12" s="629"/>
      <c r="I12" s="629"/>
      <c r="J12" s="629"/>
      <c r="K12" s="629"/>
      <c r="L12" s="629"/>
      <c r="M12" s="629"/>
      <c r="N12" s="629"/>
      <c r="O12" s="629"/>
    </row>
    <row r="13" spans="1:15" s="19" customFormat="1">
      <c r="B13" s="616"/>
      <c r="C13" s="616"/>
      <c r="D13" s="616"/>
      <c r="E13" s="617"/>
      <c r="F13" s="617"/>
      <c r="G13" s="617"/>
      <c r="H13" s="617"/>
      <c r="I13" s="617"/>
      <c r="J13" s="617"/>
      <c r="K13" s="617"/>
      <c r="L13" s="617"/>
      <c r="M13" s="617"/>
      <c r="N13" s="617"/>
      <c r="O13" s="617"/>
    </row>
    <row r="14" spans="1:15" s="19" customFormat="1">
      <c r="B14" s="616"/>
      <c r="C14" s="616"/>
      <c r="D14" s="616"/>
      <c r="E14" s="617"/>
      <c r="F14" s="617"/>
      <c r="G14" s="617"/>
      <c r="H14" s="617"/>
      <c r="I14" s="617"/>
      <c r="J14" s="617"/>
      <c r="K14" s="617"/>
      <c r="L14" s="617"/>
      <c r="M14" s="617"/>
      <c r="N14" s="617"/>
      <c r="O14" s="617"/>
    </row>
    <row r="15" spans="1:15" s="19" customFormat="1">
      <c r="B15" s="616"/>
      <c r="C15" s="616"/>
      <c r="D15" s="616"/>
      <c r="E15" s="617"/>
      <c r="F15" s="617"/>
      <c r="G15" s="617"/>
      <c r="H15" s="617"/>
      <c r="I15" s="617"/>
      <c r="J15" s="617"/>
      <c r="K15" s="617"/>
      <c r="L15" s="617"/>
      <c r="M15" s="617"/>
      <c r="N15" s="617"/>
      <c r="O15" s="617"/>
    </row>
    <row r="16" spans="1:15" ht="23.25">
      <c r="B16" s="605" t="s">
        <v>298</v>
      </c>
      <c r="C16" s="605"/>
      <c r="D16" s="605"/>
      <c r="E16" s="605"/>
      <c r="F16" s="605"/>
      <c r="G16" s="605"/>
      <c r="H16" s="605"/>
      <c r="I16" s="605"/>
      <c r="J16" s="605"/>
      <c r="K16" s="605"/>
      <c r="L16" s="605"/>
      <c r="M16" s="605"/>
      <c r="N16" s="605"/>
      <c r="O16" s="605"/>
    </row>
    <row r="18" spans="1:15" ht="21">
      <c r="B18" s="613" t="s">
        <v>286</v>
      </c>
      <c r="C18" s="614"/>
      <c r="D18" s="615"/>
      <c r="E18" s="613" t="s">
        <v>287</v>
      </c>
      <c r="F18" s="614"/>
      <c r="G18" s="614"/>
      <c r="H18" s="614"/>
      <c r="I18" s="615"/>
      <c r="J18" s="613" t="s">
        <v>288</v>
      </c>
      <c r="K18" s="614"/>
      <c r="L18" s="615"/>
      <c r="M18" s="613" t="s">
        <v>289</v>
      </c>
      <c r="N18" s="614"/>
      <c r="O18" s="615"/>
    </row>
    <row r="19" spans="1:15" ht="80.25" customHeight="1">
      <c r="B19" s="556" t="str">
        <f>+'Introducerea datelor'!B69</f>
        <v xml:space="preserve">M1:  Status of Conditions Precedent (CPs) and Time Bound Actions (TBAs) (Statutul Condițiilor Precedente și a Acțiunilor Prestabilite în Timp) </v>
      </c>
      <c r="C19" s="557"/>
      <c r="D19" s="558"/>
      <c r="E19" s="559" t="s">
        <v>296</v>
      </c>
      <c r="F19" s="557"/>
      <c r="G19" s="557"/>
      <c r="H19" s="557"/>
      <c r="I19" s="558"/>
      <c r="J19" s="532" t="s">
        <v>342</v>
      </c>
      <c r="K19" s="533"/>
      <c r="L19" s="534"/>
      <c r="M19" s="532" t="s">
        <v>343</v>
      </c>
      <c r="N19" s="533"/>
      <c r="O19" s="534"/>
    </row>
    <row r="20" spans="1:15" ht="58.5" customHeight="1">
      <c r="B20" s="556" t="str">
        <f>+'Introducerea datelor'!B76</f>
        <v xml:space="preserve">M2:  Status of key PR management positions (Statutul pozițiilor cheie a RP) </v>
      </c>
      <c r="C20" s="557"/>
      <c r="D20" s="558"/>
      <c r="E20" s="559" t="s">
        <v>364</v>
      </c>
      <c r="F20" s="557"/>
      <c r="G20" s="557"/>
      <c r="H20" s="557"/>
      <c r="I20" s="558"/>
      <c r="J20" s="532" t="s">
        <v>293</v>
      </c>
      <c r="K20" s="533"/>
      <c r="L20" s="534"/>
      <c r="M20" s="532" t="s">
        <v>292</v>
      </c>
      <c r="N20" s="533"/>
      <c r="O20" s="534"/>
    </row>
    <row r="21" spans="1:15" ht="110.25" customHeight="1">
      <c r="B21" s="556" t="str">
        <f>+'Introducerea datelor'!B81</f>
        <v xml:space="preserve">M3:  Contractual arrangements (SRs)  (Aranjamente contractuale (SR)) </v>
      </c>
      <c r="C21" s="557"/>
      <c r="D21" s="558"/>
      <c r="E21" s="560" t="s">
        <v>36</v>
      </c>
      <c r="F21" s="557"/>
      <c r="G21" s="557"/>
      <c r="H21" s="557"/>
      <c r="I21" s="558"/>
      <c r="J21" s="532" t="s">
        <v>344</v>
      </c>
      <c r="K21" s="533"/>
      <c r="L21" s="534"/>
      <c r="M21" s="532" t="s">
        <v>345</v>
      </c>
      <c r="N21" s="533"/>
      <c r="O21" s="534"/>
    </row>
    <row r="22" spans="1:15" ht="55.5" customHeight="1">
      <c r="B22" s="556" t="str">
        <f>+'Introducerea datelor'!B86</f>
        <v>M4: Number of complete reports received on time (Numărul rapoartelor complete recepționate la timp)</v>
      </c>
      <c r="C22" s="557"/>
      <c r="D22" s="558"/>
      <c r="E22" s="560" t="s">
        <v>368</v>
      </c>
      <c r="F22" s="582"/>
      <c r="G22" s="582"/>
      <c r="H22" s="582"/>
      <c r="I22" s="583"/>
      <c r="J22" s="532" t="s">
        <v>350</v>
      </c>
      <c r="K22" s="533"/>
      <c r="L22" s="534"/>
      <c r="M22" s="532" t="s">
        <v>294</v>
      </c>
      <c r="N22" s="533"/>
      <c r="O22" s="534"/>
    </row>
    <row r="23" spans="1:15" ht="123.75" customHeight="1">
      <c r="B23" s="561" t="str">
        <f>+'Introducerea datelor'!B92</f>
        <v>M5: Budget and Procurement of health products, health equipment, medicines and pharmaceuticals (Bugetul și Procurarea produselor medicale, echipamentului medical, medicamentelor și produselor farmaceutice )</v>
      </c>
      <c r="C23" s="562"/>
      <c r="D23" s="563"/>
      <c r="E23" s="599" t="s">
        <v>351</v>
      </c>
      <c r="F23" s="600"/>
      <c r="G23" s="600"/>
      <c r="H23" s="600"/>
      <c r="I23" s="601"/>
      <c r="J23" s="541" t="s">
        <v>290</v>
      </c>
      <c r="K23" s="542"/>
      <c r="L23" s="543"/>
      <c r="M23" s="541" t="s">
        <v>295</v>
      </c>
      <c r="N23" s="542"/>
      <c r="O23" s="543"/>
    </row>
    <row r="24" spans="1:15" ht="53.25" customHeight="1">
      <c r="B24" s="564"/>
      <c r="C24" s="565"/>
      <c r="D24" s="566"/>
      <c r="E24" s="596" t="s">
        <v>346</v>
      </c>
      <c r="F24" s="597"/>
      <c r="G24" s="597"/>
      <c r="H24" s="597"/>
      <c r="I24" s="598"/>
      <c r="J24" s="544"/>
      <c r="K24" s="545"/>
      <c r="L24" s="546"/>
      <c r="M24" s="544"/>
      <c r="N24" s="545"/>
      <c r="O24" s="546"/>
    </row>
    <row r="25" spans="1:15" ht="136.5" customHeight="1">
      <c r="B25" s="556" t="str">
        <f>+'Introducerea datelor'!B105</f>
        <v>M6: Difference between current and safety stock (Diferență între stocul curent și stocul de siguranță)</v>
      </c>
      <c r="C25" s="557"/>
      <c r="D25" s="558"/>
      <c r="E25" s="574" t="s">
        <v>369</v>
      </c>
      <c r="F25" s="575"/>
      <c r="G25" s="575"/>
      <c r="H25" s="575"/>
      <c r="I25" s="576"/>
      <c r="J25" s="538" t="s">
        <v>352</v>
      </c>
      <c r="K25" s="539"/>
      <c r="L25" s="540"/>
      <c r="M25" s="535" t="s">
        <v>353</v>
      </c>
      <c r="N25" s="536"/>
      <c r="O25" s="537"/>
    </row>
    <row r="29" spans="1:15" ht="18.75">
      <c r="B29" s="203"/>
    </row>
    <row r="30" spans="1:15" ht="23.25">
      <c r="B30" s="605" t="s">
        <v>376</v>
      </c>
      <c r="C30" s="605"/>
      <c r="D30" s="605"/>
      <c r="E30" s="605"/>
      <c r="F30" s="605"/>
      <c r="G30" s="605"/>
      <c r="H30" s="605"/>
      <c r="I30" s="605"/>
      <c r="J30" s="605"/>
      <c r="K30" s="605"/>
      <c r="L30" s="605"/>
      <c r="M30" s="605"/>
      <c r="N30" s="605"/>
      <c r="O30" s="605"/>
    </row>
    <row r="32" spans="1:15" ht="28.5" customHeight="1">
      <c r="A32" s="200"/>
      <c r="B32" s="606" t="s">
        <v>337</v>
      </c>
      <c r="C32" s="607"/>
      <c r="D32" s="608"/>
      <c r="E32" s="547" t="s">
        <v>478</v>
      </c>
      <c r="F32" s="548"/>
      <c r="G32" s="548"/>
      <c r="H32" s="548"/>
      <c r="I32" s="549"/>
      <c r="J32" s="547" t="s">
        <v>477</v>
      </c>
      <c r="K32" s="548"/>
      <c r="L32" s="549"/>
      <c r="M32" s="547" t="s">
        <v>476</v>
      </c>
      <c r="N32" s="548"/>
      <c r="O32" s="549"/>
    </row>
    <row r="33" spans="1:15" ht="144.75" customHeight="1">
      <c r="A33" s="201"/>
      <c r="B33" s="553" t="s">
        <v>480</v>
      </c>
      <c r="C33" s="554"/>
      <c r="D33" s="555"/>
      <c r="E33" s="573" t="s">
        <v>490</v>
      </c>
      <c r="F33" s="530"/>
      <c r="G33" s="530"/>
      <c r="H33" s="530"/>
      <c r="I33" s="531"/>
      <c r="J33" s="526" t="s">
        <v>490</v>
      </c>
      <c r="K33" s="527"/>
      <c r="L33" s="528"/>
      <c r="M33" s="526" t="s">
        <v>13</v>
      </c>
      <c r="N33" s="527"/>
      <c r="O33" s="528"/>
    </row>
    <row r="34" spans="1:15" ht="60.75" customHeight="1">
      <c r="A34" s="201"/>
      <c r="B34" s="553" t="s">
        <v>481</v>
      </c>
      <c r="C34" s="554"/>
      <c r="D34" s="555"/>
      <c r="E34" s="573" t="s">
        <v>491</v>
      </c>
      <c r="F34" s="530"/>
      <c r="G34" s="530"/>
      <c r="H34" s="530"/>
      <c r="I34" s="531"/>
      <c r="J34" s="526" t="s">
        <v>3</v>
      </c>
      <c r="K34" s="527"/>
      <c r="L34" s="528"/>
      <c r="M34" s="526" t="s">
        <v>2</v>
      </c>
      <c r="N34" s="527"/>
      <c r="O34" s="528"/>
    </row>
    <row r="35" spans="1:15" ht="75" customHeight="1">
      <c r="A35" s="201"/>
      <c r="B35" s="553" t="s">
        <v>482</v>
      </c>
      <c r="C35" s="554"/>
      <c r="D35" s="555"/>
      <c r="E35" s="526" t="s">
        <v>408</v>
      </c>
      <c r="F35" s="527"/>
      <c r="G35" s="527"/>
      <c r="H35" s="527"/>
      <c r="I35" s="528"/>
      <c r="J35" s="526" t="s">
        <v>7</v>
      </c>
      <c r="K35" s="527"/>
      <c r="L35" s="528"/>
      <c r="M35" s="526" t="s">
        <v>6</v>
      </c>
      <c r="N35" s="527"/>
      <c r="O35" s="528"/>
    </row>
    <row r="36" spans="1:15" ht="75.75" customHeight="1">
      <c r="A36" s="201"/>
      <c r="B36" s="570" t="s">
        <v>483</v>
      </c>
      <c r="C36" s="571"/>
      <c r="D36" s="572"/>
      <c r="E36" s="577" t="s">
        <v>492</v>
      </c>
      <c r="F36" s="578"/>
      <c r="G36" s="578"/>
      <c r="H36" s="578"/>
      <c r="I36" s="579"/>
      <c r="J36" s="526" t="s">
        <v>12</v>
      </c>
      <c r="K36" s="527"/>
      <c r="L36" s="528"/>
      <c r="M36" s="526" t="s">
        <v>8</v>
      </c>
      <c r="N36" s="527"/>
      <c r="O36" s="528"/>
    </row>
    <row r="37" spans="1:15" ht="63" customHeight="1">
      <c r="A37" s="201"/>
      <c r="B37" s="553" t="s">
        <v>484</v>
      </c>
      <c r="C37" s="554"/>
      <c r="D37" s="555"/>
      <c r="E37" s="567" t="s">
        <v>493</v>
      </c>
      <c r="F37" s="568"/>
      <c r="G37" s="568"/>
      <c r="H37" s="568"/>
      <c r="I37" s="569"/>
      <c r="J37" s="526" t="s">
        <v>3</v>
      </c>
      <c r="K37" s="527"/>
      <c r="L37" s="528"/>
      <c r="M37" s="526" t="s">
        <v>5</v>
      </c>
      <c r="N37" s="527"/>
      <c r="O37" s="528"/>
    </row>
    <row r="38" spans="1:15" ht="45.75" customHeight="1">
      <c r="A38" s="201"/>
      <c r="B38" s="553" t="s">
        <v>485</v>
      </c>
      <c r="C38" s="554"/>
      <c r="D38" s="555"/>
      <c r="E38" s="529" t="s">
        <v>494</v>
      </c>
      <c r="F38" s="530"/>
      <c r="G38" s="530"/>
      <c r="H38" s="530"/>
      <c r="I38" s="531"/>
      <c r="J38" s="526" t="s">
        <v>3</v>
      </c>
      <c r="K38" s="527"/>
      <c r="L38" s="528"/>
      <c r="M38" s="526" t="s">
        <v>4</v>
      </c>
      <c r="N38" s="527"/>
      <c r="O38" s="528"/>
    </row>
    <row r="39" spans="1:15" ht="75.75" customHeight="1">
      <c r="A39" s="201"/>
      <c r="B39" s="553" t="s">
        <v>486</v>
      </c>
      <c r="C39" s="554"/>
      <c r="D39" s="555"/>
      <c r="E39" s="567" t="s">
        <v>495</v>
      </c>
      <c r="F39" s="527"/>
      <c r="G39" s="527"/>
      <c r="H39" s="527"/>
      <c r="I39" s="528"/>
      <c r="J39" s="526" t="s">
        <v>9</v>
      </c>
      <c r="K39" s="527"/>
      <c r="L39" s="528"/>
      <c r="M39" s="526" t="s">
        <v>6</v>
      </c>
      <c r="N39" s="527"/>
      <c r="O39" s="528"/>
    </row>
    <row r="40" spans="1:15" ht="63.75" customHeight="1">
      <c r="A40" s="201"/>
      <c r="B40" s="553" t="s">
        <v>487</v>
      </c>
      <c r="C40" s="554"/>
      <c r="D40" s="555"/>
      <c r="E40" s="523" t="s">
        <v>496</v>
      </c>
      <c r="F40" s="524"/>
      <c r="G40" s="524"/>
      <c r="H40" s="524"/>
      <c r="I40" s="525"/>
      <c r="J40" s="526" t="s">
        <v>9</v>
      </c>
      <c r="K40" s="527"/>
      <c r="L40" s="528"/>
      <c r="M40" s="526" t="s">
        <v>6</v>
      </c>
      <c r="N40" s="527"/>
      <c r="O40" s="528"/>
    </row>
    <row r="41" spans="1:15" ht="97.5" customHeight="1">
      <c r="A41" s="201"/>
      <c r="B41" s="550" t="s">
        <v>488</v>
      </c>
      <c r="C41" s="551"/>
      <c r="D41" s="552"/>
      <c r="E41" s="529" t="s">
        <v>0</v>
      </c>
      <c r="F41" s="530"/>
      <c r="G41" s="530"/>
      <c r="H41" s="530"/>
      <c r="I41" s="531"/>
      <c r="J41" s="526" t="s">
        <v>10</v>
      </c>
      <c r="K41" s="527"/>
      <c r="L41" s="528"/>
      <c r="M41" s="526" t="s">
        <v>11</v>
      </c>
      <c r="N41" s="527"/>
      <c r="O41" s="528"/>
    </row>
    <row r="42" spans="1:15" ht="72" customHeight="1">
      <c r="A42" s="201"/>
      <c r="B42" s="621" t="s">
        <v>489</v>
      </c>
      <c r="C42" s="622"/>
      <c r="D42" s="623"/>
      <c r="E42" s="567" t="s">
        <v>1</v>
      </c>
      <c r="F42" s="624"/>
      <c r="G42" s="624"/>
      <c r="H42" s="624"/>
      <c r="I42" s="625"/>
      <c r="J42" s="526" t="s">
        <v>3</v>
      </c>
      <c r="K42" s="527"/>
      <c r="L42" s="528"/>
      <c r="M42" s="526" t="s">
        <v>2</v>
      </c>
      <c r="N42" s="527"/>
      <c r="O42" s="528"/>
    </row>
    <row r="43" spans="1:15" ht="44.25" customHeight="1">
      <c r="B43" s="590" t="s">
        <v>307</v>
      </c>
      <c r="C43" s="591"/>
      <c r="D43" s="592"/>
      <c r="E43" s="593" t="s">
        <v>287</v>
      </c>
      <c r="F43" s="594"/>
      <c r="G43" s="594"/>
      <c r="H43" s="594"/>
      <c r="I43" s="595"/>
      <c r="J43" s="593" t="s">
        <v>288</v>
      </c>
      <c r="K43" s="594"/>
      <c r="L43" s="595"/>
      <c r="M43" s="593" t="s">
        <v>289</v>
      </c>
      <c r="N43" s="594"/>
      <c r="O43" s="595"/>
    </row>
    <row r="44" spans="1:15" ht="13.5" customHeight="1">
      <c r="B44" s="198"/>
      <c r="C44" s="199"/>
      <c r="D44" s="199"/>
      <c r="E44" s="193"/>
      <c r="F44" s="195"/>
      <c r="G44" s="195"/>
      <c r="H44" s="195"/>
      <c r="I44" s="195"/>
      <c r="J44" s="193"/>
      <c r="K44" s="193"/>
      <c r="L44" s="194"/>
      <c r="M44" s="192"/>
      <c r="N44" s="193"/>
      <c r="O44" s="194"/>
    </row>
    <row r="45" spans="1:15" ht="15.75" customHeight="1">
      <c r="B45" s="587" t="s">
        <v>306</v>
      </c>
      <c r="C45" s="588"/>
      <c r="D45" s="588"/>
      <c r="E45" s="588"/>
      <c r="F45" s="588"/>
      <c r="G45" s="588"/>
      <c r="H45" s="588"/>
      <c r="I45" s="588"/>
      <c r="J45" s="588"/>
      <c r="K45" s="588"/>
      <c r="L45" s="589"/>
      <c r="M45" s="602" t="s">
        <v>299</v>
      </c>
      <c r="N45" s="603"/>
      <c r="O45" s="604"/>
    </row>
    <row r="46" spans="1:15">
      <c r="D46" s="181"/>
    </row>
    <row r="48" spans="1:15">
      <c r="D48" s="181"/>
    </row>
    <row r="49" spans="4:4">
      <c r="D49" s="181"/>
    </row>
  </sheetData>
  <mergeCells count="119">
    <mergeCell ref="E42:I42"/>
    <mergeCell ref="J42:L42"/>
    <mergeCell ref="B12:D12"/>
    <mergeCell ref="J11:L11"/>
    <mergeCell ref="B11:D11"/>
    <mergeCell ref="B14:D14"/>
    <mergeCell ref="M11:O11"/>
    <mergeCell ref="J12:L12"/>
    <mergeCell ref="M12:O12"/>
    <mergeCell ref="E12:I12"/>
    <mergeCell ref="M42:O42"/>
    <mergeCell ref="M15:O15"/>
    <mergeCell ref="M13:O13"/>
    <mergeCell ref="M18:O18"/>
    <mergeCell ref="M14:O14"/>
    <mergeCell ref="M19:O19"/>
    <mergeCell ref="E14:I14"/>
    <mergeCell ref="J14:L14"/>
    <mergeCell ref="E15:I15"/>
    <mergeCell ref="E19:I19"/>
    <mergeCell ref="J19:L19"/>
    <mergeCell ref="E18:I18"/>
    <mergeCell ref="J18:L18"/>
    <mergeCell ref="M35:O35"/>
    <mergeCell ref="M43:O43"/>
    <mergeCell ref="J41:L41"/>
    <mergeCell ref="M41:O41"/>
    <mergeCell ref="B2:M2"/>
    <mergeCell ref="B5:O5"/>
    <mergeCell ref="M8:O8"/>
    <mergeCell ref="J8:L8"/>
    <mergeCell ref="E7:I7"/>
    <mergeCell ref="B7:D7"/>
    <mergeCell ref="B19:D19"/>
    <mergeCell ref="J7:L7"/>
    <mergeCell ref="M7:O7"/>
    <mergeCell ref="B18:D18"/>
    <mergeCell ref="B15:D15"/>
    <mergeCell ref="B13:D13"/>
    <mergeCell ref="B16:O16"/>
    <mergeCell ref="J15:L15"/>
    <mergeCell ref="E13:I13"/>
    <mergeCell ref="J13:L13"/>
    <mergeCell ref="B10:D10"/>
    <mergeCell ref="E11:I11"/>
    <mergeCell ref="E10:I10"/>
    <mergeCell ref="J10:L10"/>
    <mergeCell ref="B42:D42"/>
    <mergeCell ref="B8:D8"/>
    <mergeCell ref="M9:O9"/>
    <mergeCell ref="B9:D9"/>
    <mergeCell ref="E9:I9"/>
    <mergeCell ref="J9:L9"/>
    <mergeCell ref="E22:I22"/>
    <mergeCell ref="E8:I8"/>
    <mergeCell ref="B45:L45"/>
    <mergeCell ref="B43:D43"/>
    <mergeCell ref="E43:I43"/>
    <mergeCell ref="J43:L43"/>
    <mergeCell ref="E24:I24"/>
    <mergeCell ref="M10:O10"/>
    <mergeCell ref="E23:I23"/>
    <mergeCell ref="B35:D35"/>
    <mergeCell ref="J35:L35"/>
    <mergeCell ref="B38:D38"/>
    <mergeCell ref="M33:O33"/>
    <mergeCell ref="M34:O34"/>
    <mergeCell ref="J33:L33"/>
    <mergeCell ref="J34:L34"/>
    <mergeCell ref="M45:O45"/>
    <mergeCell ref="B30:O30"/>
    <mergeCell ref="B32:D32"/>
    <mergeCell ref="B41:D41"/>
    <mergeCell ref="B40:D40"/>
    <mergeCell ref="E41:I41"/>
    <mergeCell ref="J20:L20"/>
    <mergeCell ref="B20:D20"/>
    <mergeCell ref="E20:I20"/>
    <mergeCell ref="B21:D21"/>
    <mergeCell ref="E21:I21"/>
    <mergeCell ref="B22:D22"/>
    <mergeCell ref="B23:D24"/>
    <mergeCell ref="E32:I32"/>
    <mergeCell ref="B39:D39"/>
    <mergeCell ref="B37:D37"/>
    <mergeCell ref="E39:I39"/>
    <mergeCell ref="B25:D25"/>
    <mergeCell ref="B33:D33"/>
    <mergeCell ref="B34:D34"/>
    <mergeCell ref="E37:I37"/>
    <mergeCell ref="E35:I35"/>
    <mergeCell ref="B36:D36"/>
    <mergeCell ref="E33:I33"/>
    <mergeCell ref="E34:I34"/>
    <mergeCell ref="E25:I25"/>
    <mergeCell ref="E36:I36"/>
    <mergeCell ref="E40:I40"/>
    <mergeCell ref="M38:O38"/>
    <mergeCell ref="J36:L36"/>
    <mergeCell ref="J37:L37"/>
    <mergeCell ref="J39:L39"/>
    <mergeCell ref="E38:I38"/>
    <mergeCell ref="J38:L38"/>
    <mergeCell ref="M40:O40"/>
    <mergeCell ref="M20:O20"/>
    <mergeCell ref="M25:O25"/>
    <mergeCell ref="J25:L25"/>
    <mergeCell ref="J21:L21"/>
    <mergeCell ref="M21:O21"/>
    <mergeCell ref="J23:L24"/>
    <mergeCell ref="M22:O22"/>
    <mergeCell ref="M23:O24"/>
    <mergeCell ref="J22:L22"/>
    <mergeCell ref="J32:L32"/>
    <mergeCell ref="M32:O32"/>
    <mergeCell ref="M36:O36"/>
    <mergeCell ref="M37:O37"/>
    <mergeCell ref="M39:O39"/>
    <mergeCell ref="J40:L40"/>
  </mergeCells>
  <phoneticPr fontId="30" type="noConversion"/>
  <pageMargins left="0.25" right="0.25" top="0.75" bottom="0.75" header="0.3" footer="0.3"/>
  <pageSetup paperSize="9" scale="46" orientation="landscape" r:id="rId1"/>
  <headerFooter alignWithMargins="0">
    <oddFooter>&amp;L&amp;F&amp;C&amp;A&amp;RV1.0          &amp;D</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C000"/>
  </sheetPr>
  <dimension ref="A1:AG151"/>
  <sheetViews>
    <sheetView showGridLines="0" tabSelected="1" zoomScaleNormal="100" workbookViewId="0">
      <selection activeCell="F55" sqref="F55"/>
    </sheetView>
  </sheetViews>
  <sheetFormatPr defaultColWidth="11" defaultRowHeight="15"/>
  <cols>
    <col min="1" max="1" width="2.7109375" customWidth="1"/>
    <col min="2" max="2" width="44.7109375" customWidth="1"/>
    <col min="3" max="6" width="15.28515625" customWidth="1"/>
    <col min="7" max="7" width="15.28515625" style="503" customWidth="1"/>
    <col min="8" max="9" width="15.28515625" customWidth="1"/>
    <col min="10" max="11" width="15.28515625" style="430" customWidth="1"/>
    <col min="12" max="13" width="15.28515625" customWidth="1"/>
    <col min="14" max="14" width="15.28515625" style="35" customWidth="1"/>
    <col min="15" max="15" width="11.7109375" style="35" customWidth="1"/>
    <col min="16" max="16" width="10.28515625" style="35" customWidth="1"/>
    <col min="17" max="17" width="13.7109375" customWidth="1"/>
    <col min="18" max="18" width="13.42578125" customWidth="1"/>
    <col min="19" max="19" width="11.42578125" hidden="1" customWidth="1"/>
    <col min="20" max="20" width="15.5703125" customWidth="1"/>
    <col min="21" max="21" width="11.42578125" customWidth="1"/>
    <col min="22" max="22" width="2.28515625" customWidth="1"/>
    <col min="23" max="23" width="1.140625" customWidth="1"/>
    <col min="24" max="24" width="3.28515625" customWidth="1"/>
    <col min="25" max="25" width="17" customWidth="1"/>
    <col min="26" max="26" width="15" customWidth="1"/>
    <col min="27" max="27" width="11.42578125" customWidth="1"/>
    <col min="28" max="28" width="13.5703125" customWidth="1"/>
    <col min="29" max="29" width="16.85546875" customWidth="1"/>
    <col min="30" max="30" width="11.42578125" customWidth="1"/>
    <col min="31" max="31" width="2" style="35" customWidth="1"/>
    <col min="32" max="32" width="3.28515625" style="35" customWidth="1"/>
    <col min="33" max="33" width="2.28515625" style="35" customWidth="1"/>
    <col min="34" max="34" width="40.7109375" customWidth="1"/>
    <col min="35" max="35" width="15.42578125" customWidth="1"/>
  </cols>
  <sheetData>
    <row r="1" spans="1:13" ht="29.25" customHeight="1">
      <c r="A1" s="3"/>
      <c r="B1" s="3"/>
      <c r="C1" s="3"/>
      <c r="D1" s="3"/>
      <c r="E1" s="3"/>
      <c r="F1" s="3"/>
      <c r="G1" s="472"/>
      <c r="H1" s="3"/>
      <c r="I1" s="3"/>
      <c r="J1" s="392"/>
      <c r="K1" s="392"/>
      <c r="L1" s="3"/>
      <c r="M1" s="3"/>
    </row>
    <row r="2" spans="1:13" ht="15.75" customHeight="1">
      <c r="A2" s="3"/>
      <c r="B2" s="437" t="s">
        <v>403</v>
      </c>
      <c r="C2" s="437"/>
      <c r="D2" s="437"/>
      <c r="E2" s="437"/>
      <c r="F2" s="437"/>
      <c r="G2" s="473"/>
      <c r="H2" s="437"/>
      <c r="I2" s="437"/>
      <c r="J2" s="437"/>
      <c r="K2" s="393"/>
      <c r="L2" s="217"/>
      <c r="M2" s="217"/>
    </row>
    <row r="3" spans="1:13" ht="4.5" customHeight="1">
      <c r="A3" s="3"/>
      <c r="B3" s="3"/>
      <c r="C3" s="3"/>
      <c r="D3" s="3"/>
      <c r="E3" s="3"/>
      <c r="F3" s="3"/>
      <c r="G3" s="472"/>
      <c r="H3" s="3"/>
      <c r="I3" s="3"/>
      <c r="J3" s="392"/>
      <c r="K3" s="392"/>
      <c r="L3" s="3"/>
      <c r="M3" s="3"/>
    </row>
    <row r="4" spans="1:13" ht="28.5" customHeight="1">
      <c r="A4" s="3"/>
      <c r="B4" s="434" t="s">
        <v>460</v>
      </c>
      <c r="C4" s="435" t="s">
        <v>224</v>
      </c>
      <c r="D4" s="436"/>
      <c r="E4" s="434" t="s">
        <v>465</v>
      </c>
      <c r="F4" s="434"/>
      <c r="G4" s="658" t="s">
        <v>14</v>
      </c>
      <c r="H4" s="659"/>
      <c r="I4" s="659"/>
      <c r="J4" s="660"/>
      <c r="K4" s="432"/>
      <c r="L4" s="3"/>
      <c r="M4" s="3"/>
    </row>
    <row r="5" spans="1:13" ht="3" customHeight="1">
      <c r="A5" s="3"/>
      <c r="B5" s="434"/>
      <c r="C5" s="3"/>
      <c r="D5" s="3"/>
      <c r="E5" s="218"/>
      <c r="F5" s="218"/>
      <c r="G5" s="472"/>
      <c r="H5" s="3"/>
      <c r="I5" s="3"/>
      <c r="J5" s="392"/>
      <c r="K5" s="432"/>
      <c r="L5" s="3"/>
      <c r="M5" s="3"/>
    </row>
    <row r="6" spans="1:13">
      <c r="A6" s="3"/>
      <c r="B6" s="434" t="s">
        <v>461</v>
      </c>
      <c r="C6" s="435" t="s">
        <v>479</v>
      </c>
      <c r="D6" s="436"/>
      <c r="E6" s="434" t="s">
        <v>466</v>
      </c>
      <c r="F6" s="434"/>
      <c r="G6" s="474" t="s">
        <v>64</v>
      </c>
      <c r="H6" s="434" t="s">
        <v>393</v>
      </c>
      <c r="I6" s="468">
        <v>7434590.7199999997</v>
      </c>
      <c r="J6" s="469"/>
      <c r="K6" s="432"/>
      <c r="L6" s="3"/>
      <c r="M6" s="3"/>
    </row>
    <row r="7" spans="1:13" ht="3" customHeight="1">
      <c r="A7" s="3"/>
      <c r="B7" s="434"/>
      <c r="C7" s="3"/>
      <c r="D7" s="3"/>
      <c r="E7" s="218"/>
      <c r="F7" s="218"/>
      <c r="G7" s="472"/>
      <c r="H7" s="434"/>
      <c r="I7" s="3"/>
      <c r="J7" s="392"/>
      <c r="K7" s="432"/>
      <c r="L7" s="3"/>
      <c r="M7" s="3"/>
    </row>
    <row r="8" spans="1:13">
      <c r="A8" s="3"/>
      <c r="B8" s="434" t="s">
        <v>462</v>
      </c>
      <c r="C8" s="435" t="s">
        <v>395</v>
      </c>
      <c r="D8" s="436"/>
      <c r="E8" s="219"/>
      <c r="F8" s="450" t="s">
        <v>467</v>
      </c>
      <c r="G8" s="475" t="s">
        <v>44</v>
      </c>
      <c r="H8" s="450" t="s">
        <v>394</v>
      </c>
      <c r="I8" s="435" t="s">
        <v>45</v>
      </c>
      <c r="J8" s="436"/>
      <c r="K8" s="432"/>
      <c r="L8" s="3"/>
      <c r="M8" s="3"/>
    </row>
    <row r="9" spans="1:13" ht="3" customHeight="1">
      <c r="A9" s="3"/>
      <c r="B9" s="218"/>
      <c r="C9" s="3"/>
      <c r="D9" s="3"/>
      <c r="E9" s="218"/>
      <c r="F9" s="218"/>
      <c r="G9" s="472"/>
      <c r="H9" s="3"/>
      <c r="I9" s="3"/>
      <c r="J9" s="392"/>
      <c r="K9" s="392"/>
      <c r="L9" s="3"/>
      <c r="M9" s="3"/>
    </row>
    <row r="10" spans="1:13" ht="19.5" customHeight="1">
      <c r="A10" s="3"/>
      <c r="B10" s="434" t="s">
        <v>463</v>
      </c>
      <c r="C10" s="470" t="s">
        <v>398</v>
      </c>
      <c r="D10" s="471"/>
      <c r="E10" s="433" t="s">
        <v>468</v>
      </c>
      <c r="F10" s="451"/>
      <c r="G10" s="655" t="s">
        <v>86</v>
      </c>
      <c r="H10" s="656"/>
      <c r="I10" s="656"/>
      <c r="J10" s="657"/>
      <c r="K10" s="392"/>
      <c r="L10" s="3"/>
      <c r="M10" s="3"/>
    </row>
    <row r="11" spans="1:13" ht="5.25" customHeight="1">
      <c r="A11" s="3"/>
      <c r="B11" s="3"/>
      <c r="C11" s="3"/>
      <c r="D11" s="3"/>
      <c r="E11" s="3"/>
      <c r="F11" s="3"/>
      <c r="G11" s="472"/>
      <c r="H11" s="3"/>
      <c r="I11" s="3"/>
      <c r="J11" s="392"/>
      <c r="K11" s="392"/>
      <c r="L11" s="3"/>
      <c r="M11" s="3"/>
    </row>
    <row r="12" spans="1:13" ht="15" customHeight="1">
      <c r="A12" s="3"/>
      <c r="B12" s="434" t="s">
        <v>464</v>
      </c>
      <c r="C12" s="438" t="s">
        <v>73</v>
      </c>
      <c r="D12" s="438"/>
      <c r="E12" s="433" t="s">
        <v>302</v>
      </c>
      <c r="F12" s="434"/>
      <c r="G12" s="652" t="s">
        <v>399</v>
      </c>
      <c r="H12" s="653"/>
      <c r="I12" s="653"/>
      <c r="J12" s="654"/>
      <c r="K12" s="392"/>
      <c r="L12" s="3"/>
      <c r="M12" s="3"/>
    </row>
    <row r="13" spans="1:13" ht="5.25" customHeight="1">
      <c r="A13" s="3"/>
      <c r="B13" s="3"/>
      <c r="C13" s="3"/>
      <c r="D13" s="3"/>
      <c r="E13" s="3"/>
      <c r="F13" s="3"/>
      <c r="G13" s="472"/>
      <c r="H13" s="3"/>
      <c r="I13" s="3"/>
      <c r="J13" s="392"/>
      <c r="K13" s="392"/>
      <c r="L13" s="3"/>
      <c r="M13" s="3"/>
    </row>
    <row r="14" spans="1:13" ht="15.75" customHeight="1">
      <c r="A14" s="3"/>
      <c r="B14" s="437" t="s">
        <v>404</v>
      </c>
      <c r="C14" s="437"/>
      <c r="D14" s="437"/>
      <c r="E14" s="437"/>
      <c r="F14" s="437"/>
      <c r="G14" s="473"/>
      <c r="H14" s="437"/>
      <c r="I14" s="437"/>
      <c r="J14" s="437"/>
      <c r="K14" s="392"/>
      <c r="L14" s="3"/>
      <c r="M14" s="3"/>
    </row>
    <row r="15" spans="1:13" ht="3" customHeight="1">
      <c r="A15" s="3"/>
      <c r="B15" s="3"/>
      <c r="C15" s="3"/>
      <c r="D15" s="3"/>
      <c r="E15" s="3"/>
      <c r="F15" s="3"/>
      <c r="G15" s="472"/>
      <c r="H15" s="3"/>
      <c r="I15" s="3"/>
      <c r="J15" s="392"/>
      <c r="K15" s="392"/>
      <c r="L15" s="3"/>
      <c r="M15" s="3"/>
    </row>
    <row r="16" spans="1:13" ht="12.75" customHeight="1">
      <c r="A16" s="3"/>
      <c r="B16" s="434" t="s">
        <v>474</v>
      </c>
      <c r="C16" s="314" t="s">
        <v>144</v>
      </c>
      <c r="D16" s="450" t="s">
        <v>473</v>
      </c>
      <c r="E16" s="470">
        <v>41821</v>
      </c>
      <c r="F16" s="433" t="s">
        <v>472</v>
      </c>
      <c r="G16" s="476">
        <v>42004</v>
      </c>
      <c r="H16" s="364" t="s">
        <v>469</v>
      </c>
      <c r="I16" s="365"/>
      <c r="J16" s="394">
        <v>42060</v>
      </c>
      <c r="K16" s="392"/>
      <c r="L16" s="3"/>
      <c r="M16" s="3"/>
    </row>
    <row r="17" spans="1:32" ht="3" customHeight="1">
      <c r="A17" s="3"/>
      <c r="B17" s="3"/>
      <c r="C17" s="3"/>
      <c r="D17" s="3"/>
      <c r="E17" s="3"/>
      <c r="F17" s="3"/>
      <c r="G17" s="472"/>
      <c r="H17" s="3"/>
      <c r="I17" s="3"/>
      <c r="J17" s="392"/>
      <c r="K17" s="392"/>
      <c r="L17" s="3"/>
      <c r="M17" s="3"/>
    </row>
    <row r="18" spans="1:32" ht="15.75" customHeight="1">
      <c r="A18" s="3"/>
      <c r="B18" s="450" t="s">
        <v>475</v>
      </c>
      <c r="C18" s="451"/>
      <c r="D18" s="465" t="s">
        <v>395</v>
      </c>
      <c r="E18" s="466"/>
      <c r="F18" s="467"/>
      <c r="G18" s="477"/>
      <c r="H18" s="220"/>
      <c r="I18" s="220"/>
      <c r="J18" s="395"/>
      <c r="K18" s="392"/>
      <c r="L18" s="3"/>
      <c r="M18" s="3"/>
    </row>
    <row r="19" spans="1:32" ht="3" customHeight="1">
      <c r="A19" s="3"/>
      <c r="B19" s="3"/>
      <c r="C19" s="3"/>
      <c r="D19" s="3"/>
      <c r="E19" s="3"/>
      <c r="F19" s="3"/>
      <c r="G19" s="472"/>
      <c r="H19" s="3"/>
      <c r="I19" s="3"/>
      <c r="J19" s="392"/>
      <c r="K19" s="392"/>
      <c r="L19" s="3"/>
      <c r="M19" s="3"/>
    </row>
    <row r="20" spans="1:32" ht="5.25" customHeight="1">
      <c r="A20" s="3"/>
      <c r="B20" s="3"/>
      <c r="C20" s="3"/>
      <c r="D20" s="3"/>
      <c r="E20" s="3"/>
      <c r="F20" s="3"/>
      <c r="G20" s="472"/>
      <c r="H20" s="3"/>
      <c r="I20" s="3"/>
      <c r="J20" s="392"/>
      <c r="K20" s="392"/>
      <c r="L20" s="3"/>
      <c r="M20" s="3"/>
    </row>
    <row r="21" spans="1:32" ht="15.75" customHeight="1">
      <c r="A21" s="3"/>
      <c r="B21" s="437" t="s">
        <v>406</v>
      </c>
      <c r="C21" s="437"/>
      <c r="D21" s="437"/>
      <c r="E21" s="437"/>
      <c r="F21" s="437"/>
      <c r="G21" s="473"/>
      <c r="H21" s="437"/>
      <c r="I21" s="437"/>
      <c r="J21" s="437"/>
      <c r="K21" s="392"/>
      <c r="L21" s="3"/>
      <c r="M21" s="3"/>
    </row>
    <row r="22" spans="1:32">
      <c r="A22" s="3"/>
      <c r="B22" s="441" t="s">
        <v>405</v>
      </c>
      <c r="C22" s="441"/>
      <c r="D22" s="441"/>
      <c r="E22" s="441"/>
      <c r="F22" s="441"/>
      <c r="G22" s="472"/>
      <c r="H22" s="3"/>
      <c r="I22" s="221"/>
      <c r="J22" s="392"/>
      <c r="K22" s="392"/>
      <c r="L22" s="3"/>
      <c r="M22" s="3"/>
    </row>
    <row r="23" spans="1:32">
      <c r="A23" s="3"/>
      <c r="B23" s="3"/>
      <c r="C23" s="3"/>
      <c r="D23" s="3"/>
      <c r="E23" s="3"/>
      <c r="F23" s="3"/>
      <c r="G23" s="472"/>
      <c r="H23" s="3"/>
      <c r="I23" s="3"/>
      <c r="J23" s="392"/>
      <c r="K23" s="392"/>
      <c r="L23" s="3"/>
      <c r="M23" s="3"/>
    </row>
    <row r="24" spans="1:32" ht="58.5" customHeight="1" thickBot="1">
      <c r="A24" s="3"/>
      <c r="B24" s="478" t="s">
        <v>471</v>
      </c>
      <c r="C24" s="303"/>
      <c r="E24" s="478" t="s">
        <v>470</v>
      </c>
      <c r="F24" s="304"/>
      <c r="H24" s="478" t="s">
        <v>459</v>
      </c>
      <c r="I24" s="439"/>
      <c r="J24" s="440"/>
      <c r="K24" s="392"/>
      <c r="L24" s="3"/>
      <c r="M24" s="3"/>
      <c r="N24" s="20"/>
      <c r="O24" s="20"/>
    </row>
    <row r="25" spans="1:32" ht="19.5" thickBot="1">
      <c r="A25" s="3"/>
      <c r="B25" s="83" t="s">
        <v>365</v>
      </c>
      <c r="C25" s="84"/>
      <c r="D25" s="84"/>
      <c r="E25" s="84"/>
      <c r="F25" s="84"/>
      <c r="G25" s="479" t="s">
        <v>408</v>
      </c>
      <c r="H25" s="442" t="s">
        <v>409</v>
      </c>
      <c r="I25" s="442"/>
      <c r="J25" s="442"/>
      <c r="K25" s="442"/>
      <c r="L25" s="84"/>
      <c r="M25" s="84"/>
      <c r="N25" s="320"/>
      <c r="O25" s="363"/>
      <c r="P25" s="39"/>
      <c r="AF25" s="41"/>
    </row>
    <row r="26" spans="1:32">
      <c r="A26" s="3"/>
      <c r="B26" s="443" t="s">
        <v>407</v>
      </c>
      <c r="C26" s="444"/>
      <c r="D26" s="331" t="s">
        <v>43</v>
      </c>
      <c r="E26" s="86"/>
      <c r="F26" s="86"/>
      <c r="G26" s="480"/>
      <c r="H26" s="86"/>
      <c r="I26" s="86"/>
      <c r="J26" s="396"/>
      <c r="K26" s="397"/>
      <c r="L26" s="86"/>
      <c r="M26" s="86"/>
      <c r="N26" s="39"/>
      <c r="O26" s="39"/>
      <c r="P26" s="39"/>
      <c r="AF26" s="41"/>
    </row>
    <row r="27" spans="1:32" ht="18.75">
      <c r="A27" s="3"/>
      <c r="B27" s="85" t="s">
        <v>410</v>
      </c>
      <c r="C27" s="86"/>
      <c r="D27" s="86"/>
      <c r="E27" s="86"/>
      <c r="F27" s="86"/>
      <c r="G27" s="480"/>
      <c r="H27" s="86"/>
      <c r="I27" s="86"/>
      <c r="J27" s="396"/>
      <c r="K27" s="397"/>
      <c r="L27" s="86"/>
      <c r="M27" s="86"/>
      <c r="N27" s="39"/>
      <c r="O27" s="39"/>
      <c r="P27" s="39"/>
      <c r="AF27" s="41"/>
    </row>
    <row r="28" spans="1:32" ht="15.75" thickBot="1">
      <c r="A28" s="3"/>
      <c r="B28" s="3"/>
      <c r="C28" s="3"/>
      <c r="D28" s="3"/>
      <c r="E28" s="3"/>
      <c r="F28" s="3"/>
      <c r="G28" s="472"/>
      <c r="H28" s="3"/>
      <c r="I28" s="3"/>
      <c r="J28" s="392"/>
      <c r="K28" s="392"/>
      <c r="L28" s="3"/>
      <c r="M28" s="3"/>
    </row>
    <row r="29" spans="1:32" ht="15.75" thickBot="1">
      <c r="A29" s="3"/>
      <c r="B29" s="452" t="s">
        <v>89</v>
      </c>
      <c r="C29" s="453"/>
      <c r="D29" s="453"/>
      <c r="E29" s="453"/>
      <c r="F29" s="453"/>
      <c r="G29" s="481"/>
      <c r="H29" s="453"/>
      <c r="I29" s="453"/>
      <c r="J29" s="453"/>
      <c r="K29" s="453"/>
      <c r="L29" s="453"/>
      <c r="M29" s="453"/>
      <c r="N29" s="454"/>
      <c r="O29" s="99"/>
      <c r="Q29" s="168">
        <f>+C33</f>
        <v>0</v>
      </c>
      <c r="R29" s="167"/>
    </row>
    <row r="30" spans="1:32">
      <c r="A30" s="3"/>
      <c r="B30" s="87" t="s">
        <v>411</v>
      </c>
      <c r="C30" s="398"/>
      <c r="D30" s="302"/>
      <c r="E30" s="302"/>
      <c r="F30" s="302"/>
      <c r="G30" s="285"/>
      <c r="H30" s="302" t="s">
        <v>501</v>
      </c>
      <c r="I30" s="302" t="s">
        <v>140</v>
      </c>
      <c r="J30" s="302" t="s">
        <v>141</v>
      </c>
      <c r="K30" s="302" t="s">
        <v>142</v>
      </c>
      <c r="L30" s="302" t="s">
        <v>143</v>
      </c>
      <c r="M30" s="302" t="s">
        <v>144</v>
      </c>
      <c r="N30" s="302" t="s">
        <v>301</v>
      </c>
      <c r="O30" s="285"/>
      <c r="P30" s="286" t="s">
        <v>37</v>
      </c>
      <c r="Q30" s="168">
        <f>+D33</f>
        <v>0</v>
      </c>
      <c r="R30" s="167"/>
    </row>
    <row r="31" spans="1:32">
      <c r="A31" s="3"/>
      <c r="B31" s="215" t="str">
        <f>CONCATENATE("Buget (in ",'Introducerea datelor'!$D$26,")")</f>
        <v>Buget (in €)</v>
      </c>
      <c r="C31" s="399"/>
      <c r="D31" s="294"/>
      <c r="E31" s="294"/>
      <c r="F31" s="294"/>
      <c r="G31" s="482"/>
      <c r="H31" s="399">
        <v>4063058</v>
      </c>
      <c r="I31" s="294">
        <v>303817.76</v>
      </c>
      <c r="J31" s="294">
        <v>327052.76</v>
      </c>
      <c r="K31" s="294">
        <v>587460.52</v>
      </c>
      <c r="L31" s="294">
        <v>654470.92000000004</v>
      </c>
      <c r="M31" s="294">
        <v>584000.91999999993</v>
      </c>
      <c r="N31" s="294"/>
      <c r="O31" s="294"/>
      <c r="P31" s="649">
        <f>+SUM(C35:N35)</f>
        <v>1.0395131253915459</v>
      </c>
      <c r="Q31" s="168">
        <f>+E33</f>
        <v>0</v>
      </c>
      <c r="R31" s="167"/>
    </row>
    <row r="32" spans="1:32">
      <c r="A32" s="3"/>
      <c r="B32" s="87" t="str">
        <f>CONCATENATE("Debursări de către FG (in ", $D$26,")")</f>
        <v>Debursări de către FG (in €)</v>
      </c>
      <c r="C32" s="399"/>
      <c r="D32" s="294"/>
      <c r="E32" s="294"/>
      <c r="F32" s="294"/>
      <c r="G32" s="483"/>
      <c r="H32" s="399">
        <v>4063058</v>
      </c>
      <c r="I32" s="294">
        <v>303818</v>
      </c>
      <c r="J32" s="294">
        <v>1188387</v>
      </c>
      <c r="K32" s="294">
        <v>1222219</v>
      </c>
      <c r="L32" s="294">
        <v>0</v>
      </c>
      <c r="M32" s="294"/>
      <c r="N32" s="294"/>
      <c r="O32" s="294"/>
      <c r="P32" s="650"/>
      <c r="Q32" s="168">
        <f>+F33</f>
        <v>0</v>
      </c>
      <c r="R32" s="167"/>
    </row>
    <row r="33" spans="1:32">
      <c r="A33" s="3"/>
      <c r="B33" s="88" t="s">
        <v>412</v>
      </c>
      <c r="C33" s="400"/>
      <c r="D33" s="295"/>
      <c r="E33" s="295"/>
      <c r="F33" s="295"/>
      <c r="G33" s="295">
        <f t="shared" ref="G33" si="0">IF(AND(G31=0,G32=0),0,+F33+G31)</f>
        <v>0</v>
      </c>
      <c r="H33" s="400">
        <v>4063058</v>
      </c>
      <c r="I33" s="295">
        <f>IF(AND(I31=0,I32=0),0,+H33+I31)</f>
        <v>4366875.76</v>
      </c>
      <c r="J33" s="295">
        <f>IF(AND(J31=0,J32=0),0,+I33+J31)</f>
        <v>4693928.5199999996</v>
      </c>
      <c r="K33" s="295">
        <v>5281390.0399999991</v>
      </c>
      <c r="L33" s="295">
        <f>IF(AND(L31=0,L32=0),0,+K33+L31)</f>
        <v>5935860.959999999</v>
      </c>
      <c r="M33" s="295">
        <f t="shared" ref="M33:N33" si="1">IF(AND(M31=0,M32=0),0,+L33+M31)</f>
        <v>6519861.879999999</v>
      </c>
      <c r="N33" s="295">
        <f t="shared" si="1"/>
        <v>0</v>
      </c>
      <c r="O33" s="295">
        <f t="shared" ref="O33" si="2">IF(AND(O31=0,O32=0),0,+N33+O31)</f>
        <v>0</v>
      </c>
      <c r="P33" s="650"/>
      <c r="Q33" s="168">
        <f>+G33</f>
        <v>0</v>
      </c>
      <c r="R33" s="167"/>
    </row>
    <row r="34" spans="1:32" ht="15.75" thickBot="1">
      <c r="A34" s="3"/>
      <c r="B34" s="89" t="s">
        <v>413</v>
      </c>
      <c r="C34" s="401"/>
      <c r="D34" s="296"/>
      <c r="E34" s="296"/>
      <c r="F34" s="296"/>
      <c r="G34" s="484"/>
      <c r="H34" s="401">
        <v>4063058</v>
      </c>
      <c r="I34" s="296">
        <f>IF(AND(I31=0,I32=0),0,+H34+I32)</f>
        <v>4366876</v>
      </c>
      <c r="J34" s="296">
        <f>IF(AND(J31=0,J32=0),0,+I34+J32)</f>
        <v>5555263</v>
      </c>
      <c r="K34" s="296">
        <f>IF(AND(K31=0,K32=0),0,+J34+K32)</f>
        <v>6777482</v>
      </c>
      <c r="L34" s="296">
        <f>IF(AND(L31=0,L32=0),0,+K34+L32)</f>
        <v>6777482</v>
      </c>
      <c r="M34" s="296">
        <f t="shared" ref="M34:N34" si="3">IF(AND(M31=0,M32=0),0,+L34+M32)</f>
        <v>6777482</v>
      </c>
      <c r="N34" s="296">
        <f t="shared" si="3"/>
        <v>0</v>
      </c>
      <c r="O34" s="484"/>
      <c r="P34" s="651"/>
      <c r="Q34" s="168">
        <f>+H33</f>
        <v>4063058</v>
      </c>
      <c r="R34" s="167"/>
    </row>
    <row r="35" spans="1:32">
      <c r="A35" s="3"/>
      <c r="B35" s="3"/>
      <c r="C35" s="263">
        <f>+IF(AND(C30=$C$16,C33&lt;&gt;0),C34/C33,0)</f>
        <v>0</v>
      </c>
      <c r="D35" s="263">
        <f t="shared" ref="D35:N35" si="4">+IF(AND(D30=$C$16,D33&lt;&gt;0),D34/D33,0)</f>
        <v>0</v>
      </c>
      <c r="E35" s="263">
        <f t="shared" si="4"/>
        <v>0</v>
      </c>
      <c r="F35" s="263">
        <f t="shared" si="4"/>
        <v>0</v>
      </c>
      <c r="G35" s="485">
        <f t="shared" si="4"/>
        <v>0</v>
      </c>
      <c r="H35" s="263">
        <f t="shared" si="4"/>
        <v>0</v>
      </c>
      <c r="I35" s="263">
        <f t="shared" si="4"/>
        <v>0</v>
      </c>
      <c r="J35" s="402">
        <f t="shared" si="4"/>
        <v>0</v>
      </c>
      <c r="K35" s="402">
        <f t="shared" si="4"/>
        <v>0</v>
      </c>
      <c r="L35" s="263">
        <f t="shared" si="4"/>
        <v>0</v>
      </c>
      <c r="M35" s="263">
        <f t="shared" si="4"/>
        <v>1.0395131253915459</v>
      </c>
      <c r="N35" s="263">
        <f t="shared" si="4"/>
        <v>0</v>
      </c>
      <c r="O35" s="263"/>
      <c r="P35" s="222"/>
      <c r="Q35" s="168">
        <f>+I33</f>
        <v>4366875.76</v>
      </c>
      <c r="R35" s="167"/>
    </row>
    <row r="36" spans="1:32" ht="18.75">
      <c r="A36" s="3"/>
      <c r="B36" s="85" t="s">
        <v>414</v>
      </c>
      <c r="C36" s="3"/>
      <c r="D36" s="3"/>
      <c r="E36" s="276"/>
      <c r="F36" s="3"/>
      <c r="G36" s="486"/>
      <c r="H36" s="3"/>
      <c r="I36" s="3"/>
      <c r="J36" s="392"/>
      <c r="K36" s="392"/>
      <c r="L36" s="3"/>
      <c r="M36" s="3"/>
      <c r="N36" s="40"/>
      <c r="O36" s="40"/>
      <c r="P36" s="40"/>
      <c r="AF36" s="20"/>
    </row>
    <row r="37" spans="1:32" ht="9" customHeight="1" thickBot="1">
      <c r="A37" s="3"/>
      <c r="B37" s="3"/>
      <c r="C37" s="3"/>
      <c r="D37" s="3"/>
      <c r="E37" s="3"/>
      <c r="F37" s="3"/>
      <c r="G37" s="472"/>
      <c r="H37" s="3"/>
      <c r="I37" s="3"/>
      <c r="J37" s="392"/>
      <c r="K37" s="392"/>
      <c r="L37" s="3"/>
      <c r="M37" s="165"/>
      <c r="N37" s="38"/>
      <c r="O37" s="38"/>
      <c r="P37" s="38"/>
    </row>
    <row r="38" spans="1:32" ht="30" customHeight="1">
      <c r="A38" s="3"/>
      <c r="B38" s="307" t="s">
        <v>415</v>
      </c>
      <c r="C38" s="308" t="str">
        <f>CONCATENATE("Bugetul Cumulativ (in ",'Introducerea datelor'!$D$26,")")</f>
        <v>Bugetul Cumulativ (in €)</v>
      </c>
      <c r="D38" s="309" t="str">
        <f>CONCATENATE("Cheltuielile Cumulative (in ",'Introducerea datelor'!$D$26,")")</f>
        <v>Cheltuielile Cumulative (in €)</v>
      </c>
      <c r="E38" s="213"/>
      <c r="F38" s="224"/>
      <c r="G38" s="472"/>
      <c r="H38" s="3"/>
      <c r="I38" s="3"/>
      <c r="J38" s="403"/>
      <c r="K38" s="404"/>
      <c r="N38"/>
      <c r="O38"/>
      <c r="P38"/>
      <c r="AB38" s="20"/>
      <c r="AC38" s="35"/>
    </row>
    <row r="39" spans="1:32" ht="30" customHeight="1">
      <c r="A39" s="3"/>
      <c r="B39" s="376" t="s">
        <v>34</v>
      </c>
      <c r="C39" s="305">
        <v>2055774.5</v>
      </c>
      <c r="D39" s="310">
        <v>2090711.4794768658</v>
      </c>
      <c r="E39" s="15"/>
      <c r="F39" s="384"/>
      <c r="G39" s="472"/>
      <c r="H39" s="403"/>
      <c r="I39" s="403"/>
      <c r="J39" s="403"/>
      <c r="K39" s="513"/>
      <c r="N39"/>
      <c r="O39"/>
      <c r="P39"/>
      <c r="AB39" s="20"/>
      <c r="AC39" s="35"/>
    </row>
    <row r="40" spans="1:32" ht="45">
      <c r="A40" s="3"/>
      <c r="B40" s="376" t="s">
        <v>35</v>
      </c>
      <c r="C40" s="305">
        <v>2138978.83</v>
      </c>
      <c r="D40" s="310">
        <v>1992368.5589595689</v>
      </c>
      <c r="E40" s="15"/>
      <c r="F40" s="384"/>
      <c r="G40" s="472"/>
      <c r="H40" s="3"/>
      <c r="I40" s="405"/>
      <c r="J40" s="403"/>
      <c r="K40" s="513"/>
      <c r="N40"/>
      <c r="O40"/>
      <c r="P40"/>
      <c r="AB40" s="20"/>
      <c r="AC40" s="35"/>
    </row>
    <row r="41" spans="1:32" ht="30" customHeight="1">
      <c r="A41" s="3"/>
      <c r="B41" s="376" t="s">
        <v>16</v>
      </c>
      <c r="C41" s="306">
        <v>342209</v>
      </c>
      <c r="D41" s="310">
        <v>340362.61238094023</v>
      </c>
      <c r="E41" s="15"/>
      <c r="F41" s="384"/>
      <c r="G41" s="472"/>
      <c r="H41" s="3"/>
      <c r="I41" s="3"/>
      <c r="K41" s="513"/>
      <c r="N41"/>
      <c r="O41"/>
      <c r="P41"/>
      <c r="AB41" s="20"/>
      <c r="AC41" s="35"/>
    </row>
    <row r="42" spans="1:32" ht="30" customHeight="1">
      <c r="A42" s="3"/>
      <c r="B42" s="376" t="s">
        <v>15</v>
      </c>
      <c r="C42" s="305">
        <v>102080</v>
      </c>
      <c r="D42" s="310">
        <v>101133.15405531808</v>
      </c>
      <c r="E42" s="15"/>
      <c r="F42" s="384"/>
      <c r="G42" s="472"/>
      <c r="H42" s="3"/>
      <c r="I42" s="3"/>
      <c r="N42"/>
      <c r="O42"/>
      <c r="P42"/>
      <c r="AB42" s="20"/>
      <c r="AC42" s="35"/>
    </row>
    <row r="43" spans="1:32" ht="31.5" customHeight="1">
      <c r="A43" s="3"/>
      <c r="B43" s="376" t="s">
        <v>17</v>
      </c>
      <c r="C43" s="306">
        <v>707986.42</v>
      </c>
      <c r="D43" s="310">
        <v>687635.18361293606</v>
      </c>
      <c r="E43" s="15"/>
      <c r="F43" s="384"/>
      <c r="G43" s="487"/>
      <c r="H43" s="3"/>
      <c r="I43" s="3"/>
      <c r="K43" s="514"/>
      <c r="N43"/>
      <c r="O43"/>
      <c r="P43"/>
      <c r="AB43" s="20"/>
      <c r="AC43" s="35"/>
    </row>
    <row r="44" spans="1:32" ht="15" customHeight="1">
      <c r="A44" s="3"/>
      <c r="B44" s="376" t="s">
        <v>18</v>
      </c>
      <c r="C44" s="306">
        <v>19227</v>
      </c>
      <c r="D44" s="310">
        <v>18754.980288001625</v>
      </c>
      <c r="E44" s="15"/>
      <c r="F44" s="384"/>
      <c r="G44" s="487"/>
      <c r="H44" s="3"/>
      <c r="I44" s="3"/>
      <c r="N44"/>
      <c r="O44"/>
      <c r="P44"/>
      <c r="AB44" s="20"/>
      <c r="AC44" s="35"/>
    </row>
    <row r="45" spans="1:32">
      <c r="A45" s="3"/>
      <c r="B45" s="376" t="s">
        <v>19</v>
      </c>
      <c r="C45" s="306">
        <v>1153606.17</v>
      </c>
      <c r="D45" s="310">
        <v>1255909.2529718406</v>
      </c>
      <c r="E45" s="15"/>
      <c r="F45" s="384"/>
      <c r="G45" s="472"/>
      <c r="H45" s="3"/>
      <c r="I45" s="3"/>
      <c r="J45" s="392"/>
      <c r="K45" s="515"/>
      <c r="N45"/>
      <c r="O45"/>
      <c r="P45"/>
      <c r="AB45" s="20"/>
      <c r="AC45" s="35"/>
    </row>
    <row r="46" spans="1:32" ht="0.75" customHeight="1" thickBot="1">
      <c r="A46" s="3"/>
      <c r="B46" s="377"/>
      <c r="C46" s="305"/>
      <c r="D46" s="310"/>
      <c r="E46" s="15"/>
      <c r="F46" s="384"/>
      <c r="G46" s="472"/>
      <c r="H46" s="3"/>
      <c r="I46" s="3"/>
      <c r="J46" s="392"/>
      <c r="K46" s="406"/>
      <c r="N46"/>
      <c r="O46"/>
      <c r="P46"/>
      <c r="AB46" s="20"/>
      <c r="AC46" s="35"/>
    </row>
    <row r="47" spans="1:32" ht="15.75" thickBot="1">
      <c r="A47" s="3"/>
      <c r="B47" s="311" t="s">
        <v>88</v>
      </c>
      <c r="C47" s="312">
        <f>SUM(C39:C46)</f>
        <v>6519861.9199999999</v>
      </c>
      <c r="D47" s="313">
        <f>SUM(D39:D46)</f>
        <v>6486875.2217454705</v>
      </c>
      <c r="E47" s="222"/>
      <c r="F47" s="662" t="str">
        <f ca="1">+IF((ROUND(C47,0)=ROUND(OFFSET(B33,0,RIGHT('Introducerea datelor'!$C$16,LEN('Introducerea datelor'!$C$16)-1),1,1),0)),"OK: Datele coincid","Atentie: Datele nu coincid")</f>
        <v>OK: Datele coincid</v>
      </c>
      <c r="G47" s="663"/>
      <c r="H47" s="663"/>
      <c r="I47" s="664"/>
      <c r="J47" s="407"/>
      <c r="K47" s="407"/>
      <c r="L47" s="165"/>
      <c r="M47" s="169"/>
      <c r="N47" s="170"/>
      <c r="O47" s="170"/>
      <c r="P47" s="168"/>
      <c r="AB47" s="35"/>
      <c r="AC47" s="35"/>
    </row>
    <row r="48" spans="1:32">
      <c r="A48" s="3"/>
      <c r="B48" s="3"/>
      <c r="C48" s="165"/>
      <c r="D48" s="165"/>
      <c r="E48" s="211"/>
      <c r="F48" s="165"/>
      <c r="G48" s="488"/>
      <c r="H48" s="165"/>
      <c r="I48" s="165"/>
      <c r="J48" s="407"/>
      <c r="K48" s="407"/>
      <c r="L48" s="165"/>
      <c r="M48" s="165"/>
      <c r="N48" s="165"/>
      <c r="O48" s="165"/>
      <c r="P48" s="165"/>
      <c r="Q48" s="168"/>
      <c r="R48" s="167"/>
    </row>
    <row r="49" spans="1:32" ht="18.75">
      <c r="A49" s="3"/>
      <c r="B49" s="85" t="s">
        <v>416</v>
      </c>
      <c r="C49" s="3"/>
      <c r="D49" s="3"/>
      <c r="E49" s="3"/>
      <c r="F49" s="3"/>
      <c r="G49" s="472"/>
      <c r="H49" s="3"/>
      <c r="I49" s="3"/>
      <c r="J49" s="392"/>
      <c r="K49" s="407"/>
      <c r="L49" s="3"/>
      <c r="M49" s="3"/>
      <c r="Q49" s="168">
        <f>+J33</f>
        <v>4693928.5199999996</v>
      </c>
      <c r="R49" s="167"/>
    </row>
    <row r="50" spans="1:32" ht="15.75" thickBot="1">
      <c r="A50" s="3"/>
      <c r="B50" s="3"/>
      <c r="C50" s="3"/>
      <c r="D50" s="3"/>
      <c r="E50" s="3"/>
      <c r="F50" s="3"/>
      <c r="G50" s="472"/>
      <c r="H50" s="3"/>
      <c r="I50" s="3"/>
      <c r="J50" s="392"/>
      <c r="K50" s="407"/>
      <c r="L50" s="3"/>
      <c r="M50" s="3"/>
      <c r="Q50" s="168">
        <f>+K33</f>
        <v>5281390.0399999991</v>
      </c>
      <c r="R50" s="167"/>
    </row>
    <row r="51" spans="1:32" ht="35.25" customHeight="1">
      <c r="A51" s="3"/>
      <c r="B51" s="227"/>
      <c r="C51" s="228" t="s">
        <v>378</v>
      </c>
      <c r="D51" s="228" t="s">
        <v>379</v>
      </c>
      <c r="E51" s="325" t="str">
        <f>CONCATENATE("Total Cheltuit și debursat (in ",D26,")")</f>
        <v>Total Cheltuit și debursat (in €)</v>
      </c>
      <c r="F51" s="3"/>
      <c r="G51" s="472"/>
      <c r="H51" s="224"/>
      <c r="I51" s="216"/>
      <c r="J51" s="408"/>
      <c r="K51" s="407"/>
      <c r="L51" s="216"/>
      <c r="M51" s="21"/>
      <c r="N51" s="21"/>
      <c r="O51" s="21"/>
      <c r="P51" s="167"/>
      <c r="Q51" s="167"/>
      <c r="AE51" s="20"/>
    </row>
    <row r="52" spans="1:32">
      <c r="A52" s="3"/>
      <c r="B52" s="225" t="s">
        <v>417</v>
      </c>
      <c r="C52" s="297">
        <v>6777481.9000000004</v>
      </c>
      <c r="D52" s="298"/>
      <c r="E52" s="299">
        <f>+D52+C52</f>
        <v>6777481.9000000004</v>
      </c>
      <c r="F52" s="3"/>
      <c r="G52" s="472"/>
      <c r="H52" s="90"/>
      <c r="I52" s="90"/>
      <c r="J52" s="409"/>
      <c r="K52" s="407"/>
      <c r="L52" s="91"/>
      <c r="M52" s="36"/>
      <c r="N52" s="36"/>
      <c r="O52" s="36"/>
      <c r="P52" s="167"/>
      <c r="Q52" s="167"/>
      <c r="AE52" s="20"/>
    </row>
    <row r="53" spans="1:32">
      <c r="A53" s="3"/>
      <c r="B53" s="225" t="s">
        <v>418</v>
      </c>
      <c r="C53" s="297">
        <v>5882578.7899086913</v>
      </c>
      <c r="D53" s="297">
        <v>604296.42725460627</v>
      </c>
      <c r="E53" s="299">
        <f>+D53+C53</f>
        <v>6486875.2171632973</v>
      </c>
      <c r="F53" s="3"/>
      <c r="G53" s="472"/>
      <c r="H53" s="90"/>
      <c r="I53" s="90"/>
      <c r="J53" s="409"/>
      <c r="K53" s="407"/>
      <c r="L53" s="91"/>
      <c r="M53" s="37"/>
      <c r="N53" s="37"/>
      <c r="O53" s="37"/>
      <c r="P53" s="167"/>
      <c r="Q53" s="167"/>
      <c r="AE53" s="20"/>
    </row>
    <row r="54" spans="1:32">
      <c r="A54" s="3"/>
      <c r="B54" s="225" t="s">
        <v>419</v>
      </c>
      <c r="C54" s="297">
        <v>3095587.84</v>
      </c>
      <c r="D54" s="297">
        <v>299089.57061400637</v>
      </c>
      <c r="E54" s="299">
        <f>+D54+C54</f>
        <v>3394677.4106140062</v>
      </c>
      <c r="F54" s="3"/>
      <c r="G54" s="472"/>
      <c r="H54" s="90"/>
      <c r="I54" s="90"/>
      <c r="J54" s="409"/>
      <c r="K54" s="407"/>
      <c r="L54" s="91"/>
      <c r="M54" s="36"/>
      <c r="N54" s="36"/>
      <c r="O54" s="36"/>
      <c r="P54"/>
      <c r="AE54" s="20"/>
    </row>
    <row r="55" spans="1:32" ht="15.75" thickBot="1">
      <c r="A55" s="3"/>
      <c r="B55" s="226" t="s">
        <v>420</v>
      </c>
      <c r="C55" s="300">
        <v>3000384.4499999997</v>
      </c>
      <c r="D55" s="300">
        <v>316996.33</v>
      </c>
      <c r="E55" s="301">
        <f>+D55+C55</f>
        <v>3317380.78</v>
      </c>
      <c r="F55" s="3"/>
      <c r="G55" s="488"/>
      <c r="H55" s="230"/>
      <c r="I55" s="92"/>
      <c r="J55" s="410"/>
      <c r="K55" s="410"/>
      <c r="L55" s="91"/>
      <c r="M55" s="92"/>
      <c r="N55" s="37"/>
      <c r="O55" s="37"/>
      <c r="P55"/>
      <c r="AE55" s="20"/>
    </row>
    <row r="56" spans="1:32" ht="10.5" customHeight="1">
      <c r="A56" s="3"/>
      <c r="B56" s="3"/>
      <c r="C56" s="3"/>
      <c r="D56" s="3"/>
      <c r="E56" s="3"/>
      <c r="F56" s="3"/>
      <c r="G56" s="472"/>
      <c r="H56" s="3"/>
      <c r="I56" s="3"/>
      <c r="J56" s="392"/>
      <c r="K56" s="392"/>
      <c r="L56" s="3"/>
      <c r="M56" s="3"/>
      <c r="AF56" s="20"/>
    </row>
    <row r="57" spans="1:32" ht="10.5" customHeight="1">
      <c r="A57" s="3"/>
      <c r="B57" s="3"/>
      <c r="C57" s="3"/>
      <c r="D57" s="214"/>
      <c r="E57" s="3"/>
      <c r="F57" s="3"/>
      <c r="G57" s="472"/>
      <c r="H57" s="3"/>
      <c r="I57" s="3"/>
      <c r="J57" s="392"/>
      <c r="K57" s="392"/>
      <c r="L57" s="3"/>
      <c r="M57" s="3"/>
    </row>
    <row r="58" spans="1:32" ht="18.75">
      <c r="A58" s="3"/>
      <c r="B58" s="85" t="s">
        <v>421</v>
      </c>
      <c r="C58" s="3"/>
      <c r="D58" s="3"/>
      <c r="E58" s="3"/>
      <c r="F58" s="3"/>
      <c r="G58" s="472"/>
      <c r="H58" s="3"/>
      <c r="I58" s="3"/>
      <c r="J58" s="392"/>
      <c r="K58" s="392"/>
      <c r="L58" s="3"/>
      <c r="M58" s="3"/>
    </row>
    <row r="59" spans="1:32" ht="15.75" thickBot="1">
      <c r="A59" s="3"/>
      <c r="B59" s="3"/>
      <c r="C59" s="3"/>
      <c r="D59" s="3"/>
      <c r="E59" s="3"/>
      <c r="F59" s="3"/>
      <c r="G59" s="472"/>
      <c r="H59" s="3"/>
      <c r="I59" s="3"/>
      <c r="J59" s="392"/>
      <c r="K59" s="392"/>
      <c r="L59" s="3"/>
      <c r="M59" s="3"/>
    </row>
    <row r="60" spans="1:32" ht="45">
      <c r="A60" s="3"/>
      <c r="B60" s="455" t="s">
        <v>422</v>
      </c>
      <c r="C60" s="456"/>
      <c r="D60" s="457"/>
      <c r="E60" s="3"/>
      <c r="F60" s="3"/>
      <c r="G60" s="472"/>
      <c r="H60" s="3"/>
      <c r="I60" s="3"/>
      <c r="J60" s="392"/>
      <c r="K60" s="392"/>
      <c r="L60" s="3"/>
      <c r="M60" s="35"/>
      <c r="P60"/>
    </row>
    <row r="61" spans="1:32" ht="45">
      <c r="A61" s="3"/>
      <c r="B61" s="93"/>
      <c r="C61" s="369" t="s">
        <v>426</v>
      </c>
      <c r="D61" s="382" t="s">
        <v>427</v>
      </c>
      <c r="E61" s="3"/>
      <c r="F61" s="3"/>
      <c r="G61" s="472"/>
      <c r="H61" s="3"/>
      <c r="I61" s="3"/>
      <c r="J61" s="392"/>
      <c r="K61" s="392"/>
      <c r="L61" s="3"/>
      <c r="M61" s="35"/>
      <c r="P61"/>
    </row>
    <row r="62" spans="1:32" ht="45">
      <c r="A62" s="3"/>
      <c r="B62" s="366" t="s">
        <v>423</v>
      </c>
      <c r="C62" s="283">
        <v>45</v>
      </c>
      <c r="D62" s="378">
        <v>45</v>
      </c>
      <c r="E62" s="3"/>
      <c r="F62" s="3"/>
      <c r="G62" s="472"/>
      <c r="H62" s="3"/>
      <c r="I62" s="3"/>
      <c r="J62" s="392"/>
      <c r="K62" s="392"/>
      <c r="L62" s="3"/>
      <c r="M62" s="35"/>
      <c r="P62"/>
    </row>
    <row r="63" spans="1:32" ht="30">
      <c r="A63" s="3"/>
      <c r="B63" s="367" t="s">
        <v>424</v>
      </c>
      <c r="C63" s="283">
        <v>45</v>
      </c>
      <c r="D63" s="378">
        <v>45</v>
      </c>
      <c r="E63" s="3"/>
      <c r="F63" s="3"/>
      <c r="G63" s="472"/>
      <c r="H63" s="229"/>
      <c r="I63" s="229"/>
      <c r="J63" s="392"/>
      <c r="K63" s="392"/>
      <c r="L63" s="3"/>
      <c r="M63" s="35"/>
      <c r="P63"/>
    </row>
    <row r="64" spans="1:32" ht="30.75" thickBot="1">
      <c r="A64" s="3"/>
      <c r="B64" s="368" t="s">
        <v>425</v>
      </c>
      <c r="C64" s="284">
        <v>20</v>
      </c>
      <c r="D64" s="379">
        <v>5</v>
      </c>
      <c r="E64" s="3"/>
      <c r="F64" s="3"/>
      <c r="G64" s="472"/>
      <c r="H64" s="229"/>
      <c r="I64" s="229"/>
      <c r="J64" s="392"/>
      <c r="K64" s="392"/>
      <c r="L64" s="3"/>
      <c r="M64" s="35"/>
      <c r="P64"/>
    </row>
    <row r="65" spans="1:27">
      <c r="A65" s="3"/>
      <c r="B65" s="3"/>
      <c r="C65" s="3"/>
      <c r="D65" s="3"/>
      <c r="E65" s="3"/>
      <c r="F65" s="3"/>
      <c r="G65" s="472"/>
      <c r="H65" s="3"/>
      <c r="I65" s="3"/>
      <c r="J65" s="392"/>
      <c r="K65" s="392"/>
      <c r="L65" s="3"/>
      <c r="M65" s="3"/>
    </row>
    <row r="66" spans="1:27" ht="10.5" customHeight="1" thickBot="1">
      <c r="A66" s="3"/>
      <c r="B66" s="3"/>
      <c r="C66" s="3"/>
      <c r="D66" s="3"/>
      <c r="E66" s="3"/>
      <c r="F66" s="3"/>
      <c r="G66" s="472"/>
      <c r="H66" s="3"/>
      <c r="I66" s="3"/>
      <c r="J66" s="392"/>
      <c r="K66" s="392"/>
      <c r="L66" s="321"/>
      <c r="M66" s="3"/>
      <c r="Z66" s="19"/>
      <c r="AA66" s="19"/>
    </row>
    <row r="67" spans="1:27" ht="19.5" thickBot="1">
      <c r="A67" s="3"/>
      <c r="B67" s="94" t="s">
        <v>428</v>
      </c>
      <c r="C67" s="95"/>
      <c r="D67" s="95"/>
      <c r="E67" s="95" t="s">
        <v>377</v>
      </c>
      <c r="F67" s="95" t="s">
        <v>429</v>
      </c>
      <c r="G67" s="489"/>
      <c r="H67" s="370" t="s">
        <v>430</v>
      </c>
      <c r="I67" s="95"/>
      <c r="J67" s="411"/>
      <c r="K67" s="411"/>
      <c r="L67" s="322"/>
      <c r="M67" s="323"/>
      <c r="N67" s="80"/>
      <c r="O67" s="80"/>
      <c r="P67" s="80"/>
      <c r="R67" s="41"/>
      <c r="Z67" s="19"/>
      <c r="AA67" s="19"/>
    </row>
    <row r="68" spans="1:27" ht="18.75">
      <c r="A68" s="3"/>
      <c r="B68" s="97"/>
      <c r="C68" s="96"/>
      <c r="D68" s="96"/>
      <c r="E68" s="96"/>
      <c r="F68" s="96"/>
      <c r="G68" s="490"/>
      <c r="H68" s="96"/>
      <c r="I68" s="96"/>
      <c r="J68" s="412"/>
      <c r="K68" s="413"/>
      <c r="L68" s="98"/>
      <c r="M68" s="96"/>
      <c r="N68" s="80"/>
      <c r="O68" s="80"/>
      <c r="P68" s="80"/>
      <c r="R68" s="41"/>
      <c r="Z68" s="19"/>
      <c r="AA68" s="19"/>
    </row>
    <row r="69" spans="1:27" ht="18.75">
      <c r="A69" s="3"/>
      <c r="B69" s="97" t="s">
        <v>431</v>
      </c>
      <c r="C69" s="96"/>
      <c r="D69" s="96"/>
      <c r="E69" s="96"/>
      <c r="F69" s="96"/>
      <c r="G69" s="490"/>
      <c r="H69" s="96"/>
      <c r="I69" s="96"/>
      <c r="J69" s="412"/>
      <c r="K69" s="413"/>
      <c r="L69" s="98"/>
      <c r="M69" s="96"/>
      <c r="N69" s="80"/>
      <c r="O69" s="80"/>
      <c r="P69" s="80"/>
      <c r="R69" s="41"/>
      <c r="Z69" s="19"/>
      <c r="AA69" s="19"/>
    </row>
    <row r="70" spans="1:27" ht="15.75" thickBot="1">
      <c r="A70" s="3"/>
      <c r="B70" s="2"/>
      <c r="C70" s="99"/>
      <c r="D70" s="99"/>
      <c r="E70" s="99"/>
      <c r="F70" s="99"/>
      <c r="G70" s="491"/>
      <c r="H70" s="2"/>
      <c r="I70" s="99"/>
      <c r="J70" s="395"/>
      <c r="K70" s="395"/>
      <c r="L70" s="2"/>
      <c r="M70" s="2"/>
      <c r="N70" s="20"/>
      <c r="O70" s="20"/>
      <c r="P70" s="19"/>
      <c r="Q70" s="19"/>
      <c r="R70" s="19"/>
      <c r="AA70" s="19"/>
    </row>
    <row r="71" spans="1:27" ht="105">
      <c r="A71" s="3"/>
      <c r="B71" s="463"/>
      <c r="C71" s="464"/>
      <c r="D71" s="387" t="s">
        <v>434</v>
      </c>
      <c r="E71" s="387" t="s">
        <v>435</v>
      </c>
      <c r="F71" s="387" t="s">
        <v>436</v>
      </c>
      <c r="G71" s="388" t="s">
        <v>88</v>
      </c>
      <c r="H71" s="238"/>
      <c r="I71" s="239"/>
      <c r="J71" s="405"/>
      <c r="K71" s="395"/>
      <c r="L71" s="2"/>
      <c r="M71" s="2"/>
      <c r="N71" s="20"/>
      <c r="O71" s="20"/>
      <c r="P71" s="19"/>
      <c r="Q71" s="19"/>
      <c r="R71" s="19"/>
    </row>
    <row r="72" spans="1:27">
      <c r="A72" s="3"/>
      <c r="B72" s="448" t="s">
        <v>432</v>
      </c>
      <c r="C72" s="449"/>
      <c r="D72" s="205">
        <v>3</v>
      </c>
      <c r="E72" s="205">
        <v>0</v>
      </c>
      <c r="F72" s="205"/>
      <c r="G72" s="492">
        <f>SUM(D72:F72)</f>
        <v>3</v>
      </c>
      <c r="H72" s="223"/>
      <c r="I72" s="237"/>
      <c r="J72" s="414"/>
      <c r="K72" s="395"/>
      <c r="L72" s="2"/>
      <c r="M72" s="2"/>
      <c r="N72" s="20"/>
      <c r="O72" s="20"/>
      <c r="P72" s="19"/>
      <c r="Q72" s="19"/>
      <c r="R72" s="19"/>
    </row>
    <row r="73" spans="1:27" ht="15.75" thickBot="1">
      <c r="A73" s="3"/>
      <c r="B73" s="458" t="s">
        <v>433</v>
      </c>
      <c r="C73" s="459"/>
      <c r="D73" s="206"/>
      <c r="E73" s="206"/>
      <c r="F73" s="206"/>
      <c r="G73" s="493">
        <f>SUM(D73:F73)</f>
        <v>0</v>
      </c>
      <c r="H73" s="223"/>
      <c r="I73" s="15"/>
      <c r="J73" s="405"/>
      <c r="K73" s="395"/>
      <c r="L73" s="2"/>
      <c r="M73" s="2"/>
      <c r="N73" s="19"/>
      <c r="O73" s="19"/>
      <c r="P73" s="19"/>
      <c r="Q73" s="19"/>
      <c r="R73" s="19"/>
    </row>
    <row r="74" spans="1:27">
      <c r="A74" s="3"/>
      <c r="B74" s="2"/>
      <c r="C74" s="2"/>
      <c r="D74" s="2"/>
      <c r="E74" s="2"/>
      <c r="F74" s="2"/>
      <c r="G74" s="477"/>
      <c r="H74" s="2"/>
      <c r="I74" s="2"/>
      <c r="J74" s="395"/>
      <c r="K74" s="395"/>
      <c r="L74" s="2"/>
      <c r="M74" s="2"/>
      <c r="N74" s="19"/>
      <c r="O74" s="19"/>
      <c r="P74" s="19"/>
      <c r="Q74" s="19"/>
      <c r="R74" s="19"/>
    </row>
    <row r="75" spans="1:27" ht="4.5" customHeight="1">
      <c r="A75" s="3"/>
      <c r="B75" s="2"/>
      <c r="C75" s="2"/>
      <c r="D75" s="2"/>
      <c r="E75" s="2"/>
      <c r="F75" s="2"/>
      <c r="G75" s="477"/>
      <c r="H75" s="2"/>
      <c r="I75" s="2"/>
      <c r="J75" s="395"/>
      <c r="K75" s="395"/>
      <c r="L75" s="2"/>
      <c r="M75" s="2"/>
      <c r="N75" s="19"/>
      <c r="O75" s="19"/>
      <c r="P75" s="19"/>
      <c r="R75" s="19"/>
    </row>
    <row r="76" spans="1:27" ht="18.75">
      <c r="A76" s="3"/>
      <c r="B76" s="97" t="s">
        <v>437</v>
      </c>
      <c r="C76" s="2"/>
      <c r="D76" s="2"/>
      <c r="E76" s="2"/>
      <c r="F76" s="2"/>
      <c r="G76" s="477"/>
      <c r="H76" s="2"/>
      <c r="I76" s="2"/>
      <c r="J76" s="395"/>
      <c r="K76" s="395"/>
      <c r="L76" s="2"/>
      <c r="M76" s="2"/>
      <c r="N76" s="19"/>
      <c r="O76" s="19"/>
      <c r="P76" s="19"/>
      <c r="R76" s="19"/>
    </row>
    <row r="77" spans="1:27" ht="15.75" thickBot="1">
      <c r="A77" s="3"/>
      <c r="B77" s="2"/>
      <c r="C77" s="2"/>
      <c r="D77" s="2"/>
      <c r="E77" s="2"/>
      <c r="F77" s="2"/>
      <c r="G77" s="477"/>
      <c r="H77" s="2"/>
      <c r="I77" s="2"/>
      <c r="J77" s="395"/>
      <c r="K77" s="395"/>
      <c r="L77" s="2"/>
      <c r="M77" s="2"/>
      <c r="N77" s="19"/>
      <c r="O77" s="19"/>
      <c r="P77" s="19"/>
      <c r="R77" s="19"/>
    </row>
    <row r="78" spans="1:27" ht="30">
      <c r="A78" s="3"/>
      <c r="B78" s="102"/>
      <c r="C78" s="385" t="s">
        <v>438</v>
      </c>
      <c r="D78" s="385" t="s">
        <v>439</v>
      </c>
      <c r="E78" s="386" t="s">
        <v>440</v>
      </c>
      <c r="F78" s="15"/>
      <c r="G78" s="494"/>
      <c r="H78" s="15"/>
      <c r="I78" s="239"/>
      <c r="J78" s="395"/>
      <c r="K78" s="395"/>
      <c r="L78" s="2"/>
      <c r="M78" s="2"/>
      <c r="N78" s="19"/>
      <c r="O78" s="19"/>
      <c r="P78" s="19"/>
      <c r="R78" s="19"/>
    </row>
    <row r="79" spans="1:27" ht="15.75" thickBot="1">
      <c r="A79" s="3"/>
      <c r="B79" s="103" t="s">
        <v>400</v>
      </c>
      <c r="C79" s="277">
        <v>14</v>
      </c>
      <c r="D79" s="277">
        <v>14</v>
      </c>
      <c r="E79" s="278">
        <v>0</v>
      </c>
      <c r="F79" s="208"/>
      <c r="G79" s="495"/>
      <c r="H79" s="15"/>
      <c r="I79" s="237"/>
      <c r="J79" s="395"/>
      <c r="K79" s="395"/>
      <c r="L79" s="2"/>
      <c r="M79" s="2"/>
      <c r="N79" s="19"/>
      <c r="O79" s="19"/>
      <c r="P79" s="19"/>
      <c r="R79" s="19"/>
    </row>
    <row r="80" spans="1:27">
      <c r="A80" s="3"/>
      <c r="B80" s="2"/>
      <c r="C80" s="2"/>
      <c r="D80" s="2"/>
      <c r="E80" s="2"/>
      <c r="F80" s="2"/>
      <c r="G80" s="477"/>
      <c r="H80" s="2"/>
      <c r="I80" s="2"/>
      <c r="J80" s="395"/>
      <c r="K80" s="395"/>
      <c r="L80" s="2"/>
      <c r="M80" s="2"/>
      <c r="N80" s="19"/>
      <c r="O80" s="19"/>
      <c r="P80" s="19"/>
      <c r="R80" s="19"/>
    </row>
    <row r="81" spans="1:33" ht="18.75">
      <c r="A81" s="3"/>
      <c r="B81" s="97" t="s">
        <v>441</v>
      </c>
      <c r="C81" s="2"/>
      <c r="D81" s="2"/>
      <c r="E81" s="2"/>
      <c r="F81" s="2"/>
      <c r="G81" s="477"/>
      <c r="H81" s="2"/>
      <c r="I81" s="2"/>
      <c r="J81" s="395"/>
      <c r="K81" s="395"/>
      <c r="L81" s="2"/>
      <c r="M81" s="2"/>
      <c r="N81" s="19"/>
      <c r="O81" s="19"/>
      <c r="P81" s="19"/>
      <c r="R81" s="19"/>
    </row>
    <row r="82" spans="1:33" ht="15.75" thickBot="1">
      <c r="A82" s="3"/>
      <c r="B82" s="2"/>
      <c r="C82" s="2"/>
      <c r="D82" s="2"/>
      <c r="E82" s="2"/>
      <c r="F82" s="2"/>
      <c r="G82" s="477"/>
      <c r="H82" s="2"/>
      <c r="I82" s="2"/>
      <c r="J82" s="395"/>
      <c r="K82" s="395"/>
      <c r="L82" s="2"/>
      <c r="M82" s="2"/>
      <c r="N82" s="19"/>
      <c r="O82" s="19"/>
      <c r="P82" s="19"/>
      <c r="R82" s="19"/>
    </row>
    <row r="83" spans="1:33" ht="60">
      <c r="A83" s="3"/>
      <c r="B83" s="102"/>
      <c r="C83" s="385" t="s">
        <v>442</v>
      </c>
      <c r="D83" s="385" t="s">
        <v>30</v>
      </c>
      <c r="E83" s="385" t="s">
        <v>443</v>
      </c>
      <c r="F83" s="385" t="s">
        <v>444</v>
      </c>
      <c r="G83" s="386" t="s">
        <v>31</v>
      </c>
      <c r="H83" s="212"/>
      <c r="I83" s="239"/>
      <c r="J83" s="395"/>
      <c r="K83" s="395"/>
      <c r="L83" s="2"/>
      <c r="M83" s="2"/>
      <c r="N83" s="19"/>
      <c r="O83" s="19"/>
      <c r="P83" s="19"/>
      <c r="R83" s="19"/>
    </row>
    <row r="84" spans="1:33" ht="15.75" thickBot="1">
      <c r="A84" s="3"/>
      <c r="B84" s="103" t="s">
        <v>145</v>
      </c>
      <c r="C84" s="277">
        <v>3</v>
      </c>
      <c r="D84" s="277">
        <v>2</v>
      </c>
      <c r="E84" s="277">
        <v>3</v>
      </c>
      <c r="F84" s="277">
        <v>3</v>
      </c>
      <c r="G84" s="496">
        <v>3</v>
      </c>
      <c r="H84" s="240"/>
      <c r="I84" s="223"/>
      <c r="J84" s="395"/>
      <c r="K84" s="395"/>
      <c r="L84" s="2"/>
      <c r="M84" s="2"/>
      <c r="N84" s="19"/>
      <c r="O84" s="19"/>
      <c r="P84" s="19"/>
      <c r="R84" s="19"/>
    </row>
    <row r="85" spans="1:33">
      <c r="A85" s="3"/>
      <c r="B85" s="2"/>
      <c r="C85" s="2"/>
      <c r="D85" s="2"/>
      <c r="E85" s="2"/>
      <c r="F85" s="2"/>
      <c r="G85" s="477"/>
      <c r="H85" s="2"/>
      <c r="J85" s="395"/>
      <c r="K85" s="395"/>
      <c r="L85" s="2"/>
      <c r="M85" s="2"/>
      <c r="N85" s="19"/>
      <c r="O85" s="19"/>
      <c r="P85" s="19"/>
      <c r="R85" s="19"/>
    </row>
    <row r="86" spans="1:33" ht="18.75">
      <c r="A86" s="3"/>
      <c r="B86" s="97" t="s">
        <v>445</v>
      </c>
      <c r="C86" s="2"/>
      <c r="D86" s="2"/>
      <c r="E86" s="2"/>
      <c r="F86" s="2"/>
      <c r="G86" s="477"/>
      <c r="H86" s="2"/>
      <c r="I86" s="2"/>
      <c r="J86" s="395"/>
      <c r="K86" s="395"/>
      <c r="L86" s="2"/>
      <c r="M86" s="2"/>
      <c r="N86" s="19"/>
      <c r="O86" s="19"/>
      <c r="P86" s="19"/>
      <c r="R86" s="19"/>
    </row>
    <row r="87" spans="1:33" ht="15.75" thickBot="1">
      <c r="A87" s="3"/>
      <c r="B87" s="2"/>
      <c r="C87" s="2"/>
      <c r="D87" s="2"/>
      <c r="E87" s="2"/>
      <c r="F87" s="2"/>
      <c r="G87" s="477"/>
      <c r="H87" s="2"/>
      <c r="I87" s="2"/>
      <c r="J87" s="395"/>
      <c r="K87" s="395"/>
      <c r="L87" s="2"/>
      <c r="M87" s="2"/>
      <c r="N87" s="19"/>
      <c r="O87" s="19"/>
      <c r="P87" s="19"/>
      <c r="R87" s="19"/>
    </row>
    <row r="88" spans="1:33" ht="25.5">
      <c r="A88" s="3"/>
      <c r="B88" s="102"/>
      <c r="C88" s="389" t="s">
        <v>446</v>
      </c>
      <c r="D88" s="389" t="s">
        <v>447</v>
      </c>
      <c r="E88" s="390" t="s">
        <v>448</v>
      </c>
      <c r="F88" s="2"/>
      <c r="G88" s="477"/>
      <c r="H88" s="2"/>
      <c r="I88" s="2"/>
      <c r="J88" s="415"/>
      <c r="K88" s="415"/>
      <c r="L88" s="19"/>
      <c r="N88"/>
      <c r="O88"/>
      <c r="P88" s="19"/>
      <c r="AD88" s="35"/>
      <c r="AG88"/>
    </row>
    <row r="89" spans="1:33">
      <c r="A89" s="3"/>
      <c r="B89" s="100" t="s">
        <v>359</v>
      </c>
      <c r="C89" s="205">
        <v>8</v>
      </c>
      <c r="D89" s="391">
        <v>8</v>
      </c>
      <c r="E89" s="241">
        <f>C89-D89</f>
        <v>0</v>
      </c>
      <c r="F89" s="2"/>
      <c r="G89" s="477"/>
      <c r="H89" s="2"/>
      <c r="I89" s="2"/>
      <c r="J89" s="415"/>
      <c r="K89" s="415"/>
      <c r="L89" s="19"/>
      <c r="N89"/>
      <c r="O89"/>
      <c r="P89" s="19"/>
      <c r="AD89" s="35"/>
      <c r="AG89"/>
    </row>
    <row r="90" spans="1:33" ht="15.75" thickBot="1">
      <c r="A90" s="3"/>
      <c r="B90" s="101" t="s">
        <v>360</v>
      </c>
      <c r="C90" s="206">
        <v>3</v>
      </c>
      <c r="D90" s="242">
        <v>3</v>
      </c>
      <c r="E90" s="355">
        <f>C90-D90</f>
        <v>0</v>
      </c>
      <c r="F90" s="2"/>
      <c r="G90" s="477"/>
      <c r="H90" s="2"/>
      <c r="I90" s="2"/>
      <c r="J90" s="415"/>
      <c r="K90" s="415"/>
      <c r="L90" s="19"/>
      <c r="N90"/>
      <c r="O90"/>
      <c r="P90" s="19"/>
      <c r="AD90" s="35"/>
      <c r="AG90"/>
    </row>
    <row r="91" spans="1:33">
      <c r="A91" s="3"/>
      <c r="B91" s="2"/>
      <c r="C91" s="2"/>
      <c r="D91" s="2"/>
      <c r="E91" s="2"/>
      <c r="F91" s="2"/>
      <c r="G91" s="477"/>
      <c r="H91" s="2"/>
      <c r="I91" s="2"/>
      <c r="J91" s="395"/>
      <c r="K91" s="395"/>
      <c r="L91" s="2"/>
      <c r="M91" s="2"/>
      <c r="N91" s="19"/>
      <c r="O91" s="19"/>
      <c r="P91" s="19"/>
      <c r="R91" s="19"/>
    </row>
    <row r="92" spans="1:33" ht="18.75" hidden="1">
      <c r="A92" s="3"/>
      <c r="B92" s="97" t="s">
        <v>449</v>
      </c>
      <c r="C92" s="2"/>
      <c r="D92" s="2"/>
      <c r="E92" s="2"/>
      <c r="F92" s="2"/>
      <c r="G92" s="477"/>
      <c r="H92" s="2"/>
      <c r="I92" s="2"/>
      <c r="J92" s="395"/>
      <c r="K92" s="395"/>
      <c r="L92" s="2"/>
      <c r="M92" s="2"/>
      <c r="N92" s="19"/>
      <c r="O92" s="19"/>
      <c r="P92" s="19"/>
      <c r="R92" s="19"/>
    </row>
    <row r="93" spans="1:33" ht="15.75" hidden="1" thickBot="1">
      <c r="A93" s="3"/>
      <c r="B93" s="2"/>
      <c r="C93" s="2"/>
      <c r="D93" s="2"/>
      <c r="E93" s="2"/>
      <c r="F93" s="2"/>
      <c r="G93" s="477"/>
      <c r="H93" s="2"/>
      <c r="I93" s="15"/>
      <c r="J93" s="405"/>
      <c r="K93" s="405"/>
      <c r="L93" s="15"/>
      <c r="M93" s="15"/>
      <c r="N93" s="20"/>
      <c r="O93" s="20"/>
      <c r="P93" s="20"/>
      <c r="R93" s="19"/>
    </row>
    <row r="94" spans="1:33" hidden="1">
      <c r="A94" s="3"/>
      <c r="B94" s="178"/>
      <c r="C94" s="287" t="s">
        <v>127</v>
      </c>
      <c r="D94" s="287" t="s">
        <v>128</v>
      </c>
      <c r="E94" s="287" t="s">
        <v>129</v>
      </c>
      <c r="F94" s="287" t="s">
        <v>130</v>
      </c>
      <c r="G94" s="497" t="s">
        <v>138</v>
      </c>
      <c r="H94" s="287" t="s">
        <v>139</v>
      </c>
      <c r="I94" s="287" t="s">
        <v>140</v>
      </c>
      <c r="J94" s="416" t="s">
        <v>141</v>
      </c>
      <c r="K94" s="416" t="s">
        <v>142</v>
      </c>
      <c r="L94" s="287" t="s">
        <v>143</v>
      </c>
      <c r="M94" s="287" t="s">
        <v>144</v>
      </c>
      <c r="N94" s="288" t="s">
        <v>301</v>
      </c>
      <c r="O94" s="288" t="s">
        <v>396</v>
      </c>
      <c r="P94" s="20"/>
      <c r="R94" s="19"/>
    </row>
    <row r="95" spans="1:33" ht="15" hidden="1" customHeight="1">
      <c r="A95" s="3"/>
      <c r="B95" s="289" t="s">
        <v>450</v>
      </c>
      <c r="C95" s="279"/>
      <c r="D95" s="279"/>
      <c r="E95" s="279"/>
      <c r="F95" s="279"/>
      <c r="G95" s="279"/>
      <c r="H95" s="279"/>
      <c r="I95" s="279"/>
      <c r="J95" s="279"/>
      <c r="K95" s="279"/>
      <c r="L95" s="279"/>
      <c r="M95" s="279"/>
      <c r="N95" s="356"/>
      <c r="O95" s="356"/>
      <c r="P95" s="20"/>
      <c r="R95" s="19"/>
    </row>
    <row r="96" spans="1:33" ht="15" hidden="1" customHeight="1">
      <c r="A96" s="3"/>
      <c r="B96" s="289" t="s">
        <v>451</v>
      </c>
      <c r="C96" s="279"/>
      <c r="D96" s="279"/>
      <c r="E96" s="279"/>
      <c r="F96" s="279"/>
      <c r="G96" s="279"/>
      <c r="H96" s="279"/>
      <c r="I96" s="279"/>
      <c r="J96" s="279"/>
      <c r="K96" s="279"/>
      <c r="L96" s="279"/>
      <c r="M96" s="279"/>
      <c r="N96" s="356"/>
      <c r="O96" s="356"/>
      <c r="P96" s="20"/>
      <c r="R96" s="19"/>
    </row>
    <row r="97" spans="1:18" ht="15" hidden="1" customHeight="1">
      <c r="A97" s="3"/>
      <c r="B97" s="289" t="s">
        <v>452</v>
      </c>
      <c r="C97" s="279"/>
      <c r="D97" s="279"/>
      <c r="E97" s="279"/>
      <c r="F97" s="279"/>
      <c r="G97" s="279"/>
      <c r="H97" s="279"/>
      <c r="I97" s="279"/>
      <c r="J97" s="279"/>
      <c r="K97" s="279"/>
      <c r="L97" s="279"/>
      <c r="M97" s="279"/>
      <c r="N97" s="356"/>
      <c r="O97" s="356"/>
      <c r="P97" s="20"/>
      <c r="R97" s="19"/>
    </row>
    <row r="98" spans="1:18" ht="15" hidden="1" customHeight="1">
      <c r="A98" s="3"/>
      <c r="B98" s="243" t="s">
        <v>453</v>
      </c>
      <c r="C98" s="280"/>
      <c r="D98" s="280"/>
      <c r="E98" s="280"/>
      <c r="F98" s="280"/>
      <c r="G98" s="280"/>
      <c r="H98" s="280"/>
      <c r="I98" s="280"/>
      <c r="J98" s="280"/>
      <c r="K98" s="280"/>
      <c r="L98" s="280"/>
      <c r="M98" s="280"/>
      <c r="N98" s="357"/>
      <c r="O98" s="357"/>
      <c r="P98" s="20"/>
      <c r="R98" s="19"/>
    </row>
    <row r="99" spans="1:18" ht="15" hidden="1" customHeight="1">
      <c r="A99" s="3"/>
      <c r="B99" s="243" t="s">
        <v>454</v>
      </c>
      <c r="C99" s="280"/>
      <c r="D99" s="280"/>
      <c r="E99" s="280"/>
      <c r="F99" s="280"/>
      <c r="G99" s="280"/>
      <c r="H99" s="280"/>
      <c r="I99" s="280"/>
      <c r="J99" s="280"/>
      <c r="K99" s="280"/>
      <c r="L99" s="280"/>
      <c r="M99" s="280"/>
      <c r="N99" s="357"/>
      <c r="O99" s="357"/>
      <c r="P99" s="20"/>
      <c r="R99" s="19"/>
    </row>
    <row r="100" spans="1:18" ht="30.75" hidden="1" thickBot="1">
      <c r="A100" s="3"/>
      <c r="B100" s="352" t="s">
        <v>455</v>
      </c>
      <c r="C100" s="353"/>
      <c r="D100" s="354"/>
      <c r="E100" s="354"/>
      <c r="F100" s="354"/>
      <c r="G100" s="354"/>
      <c r="H100" s="354"/>
      <c r="I100" s="354"/>
      <c r="J100" s="354"/>
      <c r="K100" s="354"/>
      <c r="L100" s="354"/>
      <c r="M100" s="354"/>
      <c r="N100" s="358"/>
      <c r="O100" s="358"/>
      <c r="P100" s="20"/>
      <c r="R100" s="19"/>
    </row>
    <row r="101" spans="1:18" hidden="1">
      <c r="A101" s="3"/>
      <c r="B101" s="3"/>
      <c r="C101" s="2"/>
      <c r="D101" s="2"/>
      <c r="E101" s="2"/>
      <c r="F101" s="2"/>
      <c r="G101" s="477"/>
      <c r="H101" s="2"/>
      <c r="I101" s="15"/>
      <c r="J101" s="417"/>
      <c r="K101" s="418"/>
      <c r="L101" s="15"/>
      <c r="M101" s="104"/>
      <c r="N101" s="20"/>
      <c r="O101" s="20"/>
      <c r="P101" s="20"/>
      <c r="R101" s="19"/>
    </row>
    <row r="102" spans="1:18" hidden="1">
      <c r="A102" s="3"/>
      <c r="B102" s="2" t="s">
        <v>456</v>
      </c>
      <c r="C102" s="2"/>
      <c r="D102" s="2"/>
      <c r="E102" s="2"/>
      <c r="F102" s="2"/>
      <c r="G102" s="477"/>
      <c r="H102" s="2"/>
      <c r="I102" s="15"/>
      <c r="J102" s="417"/>
      <c r="K102" s="418"/>
      <c r="L102" s="15"/>
      <c r="M102" s="104"/>
      <c r="N102" s="20"/>
      <c r="O102" s="20"/>
      <c r="P102" s="20"/>
      <c r="R102" s="19"/>
    </row>
    <row r="103" spans="1:18" ht="11.25" hidden="1" customHeight="1">
      <c r="A103" s="3"/>
      <c r="C103" s="2"/>
      <c r="D103" s="2"/>
      <c r="E103" s="2"/>
      <c r="F103" s="2"/>
      <c r="G103" s="477"/>
      <c r="H103" s="2"/>
      <c r="I103" s="15"/>
      <c r="J103" s="417"/>
      <c r="K103" s="419"/>
      <c r="L103" s="15"/>
      <c r="M103" s="104"/>
      <c r="N103" s="20"/>
      <c r="O103" s="20"/>
      <c r="P103" s="20"/>
      <c r="R103" s="19"/>
    </row>
    <row r="104" spans="1:18" ht="3" hidden="1" customHeight="1">
      <c r="A104" s="3"/>
      <c r="B104" s="3"/>
      <c r="C104" s="3"/>
      <c r="D104" s="3"/>
      <c r="E104" s="3"/>
      <c r="F104" s="3"/>
      <c r="G104" s="472"/>
      <c r="H104" s="3"/>
      <c r="I104" s="15"/>
      <c r="J104" s="405"/>
      <c r="K104" s="405"/>
      <c r="L104" s="15"/>
      <c r="M104" s="15"/>
      <c r="N104" s="20"/>
      <c r="O104" s="20"/>
      <c r="P104" s="20"/>
    </row>
    <row r="105" spans="1:18" ht="18.75" hidden="1">
      <c r="A105" s="3"/>
      <c r="B105" s="97" t="s">
        <v>457</v>
      </c>
      <c r="C105" s="3"/>
      <c r="D105" s="3"/>
      <c r="E105" s="3"/>
      <c r="F105" s="3"/>
      <c r="G105" s="472"/>
      <c r="H105" s="3"/>
      <c r="I105" s="15"/>
      <c r="J105" s="405"/>
      <c r="K105" s="405"/>
      <c r="L105" s="15"/>
      <c r="M105" s="15"/>
      <c r="N105" s="20"/>
      <c r="O105" s="20"/>
      <c r="P105" s="20"/>
    </row>
    <row r="106" spans="1:18" ht="15.75" hidden="1" thickBot="1">
      <c r="A106" s="3"/>
      <c r="B106" s="3"/>
      <c r="C106" s="15"/>
      <c r="D106" s="15"/>
      <c r="E106" s="15"/>
      <c r="F106" s="15"/>
      <c r="G106" s="477"/>
      <c r="H106" s="2"/>
      <c r="I106" s="2"/>
      <c r="J106" s="405"/>
      <c r="K106" s="395"/>
      <c r="L106" s="15"/>
      <c r="M106" s="15"/>
      <c r="N106" s="20"/>
      <c r="O106" s="20"/>
      <c r="P106" s="20"/>
      <c r="R106" s="20"/>
    </row>
    <row r="107" spans="1:18" ht="90.75" hidden="1" customHeight="1">
      <c r="A107" s="3"/>
      <c r="B107" s="244" t="s">
        <v>458</v>
      </c>
      <c r="C107" s="245" t="s">
        <v>380</v>
      </c>
      <c r="D107" s="247" t="s">
        <v>381</v>
      </c>
      <c r="E107" s="247" t="s">
        <v>382</v>
      </c>
      <c r="F107" s="246" t="s">
        <v>383</v>
      </c>
      <c r="G107" s="246" t="s">
        <v>384</v>
      </c>
      <c r="H107" s="247" t="s">
        <v>385</v>
      </c>
      <c r="I107" s="247" t="s">
        <v>386</v>
      </c>
      <c r="J107" s="420" t="s">
        <v>387</v>
      </c>
      <c r="K107" s="421" t="s">
        <v>388</v>
      </c>
      <c r="L107" s="2"/>
      <c r="M107" s="20"/>
      <c r="N107" s="20"/>
      <c r="O107" s="20"/>
      <c r="P107" s="20"/>
      <c r="Q107" s="20"/>
    </row>
    <row r="108" spans="1:18" hidden="1">
      <c r="A108" s="3"/>
      <c r="B108" s="445" t="s">
        <v>64</v>
      </c>
      <c r="C108" s="315" t="s">
        <v>357</v>
      </c>
      <c r="D108" s="316"/>
      <c r="E108" s="317" t="str">
        <f>IF(ISBLANK(D108),"",D108*30)</f>
        <v/>
      </c>
      <c r="F108" s="281"/>
      <c r="G108" s="498" t="str">
        <f>IF(AND(E108&gt;0,F108&gt;0),(F108*E108),"")</f>
        <v/>
      </c>
      <c r="H108" s="281"/>
      <c r="I108" s="328" t="str">
        <f>IF(AND(G108&gt;0,H108&gt;0),H108/G108,"")</f>
        <v/>
      </c>
      <c r="J108" s="422"/>
      <c r="K108" s="423" t="str">
        <f>IF(AND(I108&gt;0,J108&gt;0),I108-J108,"")</f>
        <v/>
      </c>
      <c r="L108" s="2"/>
      <c r="M108" s="20"/>
      <c r="N108" s="20"/>
      <c r="O108" s="20"/>
      <c r="P108" s="20"/>
      <c r="Q108" s="20"/>
    </row>
    <row r="109" spans="1:18" hidden="1">
      <c r="A109" s="3"/>
      <c r="B109" s="446"/>
      <c r="C109" s="315" t="s">
        <v>357</v>
      </c>
      <c r="D109" s="316"/>
      <c r="E109" s="317" t="str">
        <f>IF(ISBLANK(D109),"",D109*30)</f>
        <v/>
      </c>
      <c r="F109" s="281"/>
      <c r="G109" s="498" t="str">
        <f>IF(AND(E109&gt;0,F109&gt;0),(F109*E109),"")</f>
        <v/>
      </c>
      <c r="H109" s="281"/>
      <c r="I109" s="328" t="str">
        <f>IF(AND(G109&gt;0,H109&gt;0),H109/G109,"")</f>
        <v/>
      </c>
      <c r="J109" s="422"/>
      <c r="K109" s="423" t="str">
        <f>IF(AND(I109&gt;0,J109&gt;0),I109-J109,"")</f>
        <v/>
      </c>
      <c r="L109" s="2"/>
      <c r="M109" s="20"/>
      <c r="N109" s="20"/>
      <c r="O109" s="20"/>
      <c r="P109" s="20"/>
    </row>
    <row r="110" spans="1:18" hidden="1">
      <c r="A110" s="3"/>
      <c r="B110" s="446"/>
      <c r="C110" s="315" t="s">
        <v>357</v>
      </c>
      <c r="D110" s="316"/>
      <c r="E110" s="317" t="str">
        <f>IF(ISBLANK(D110),"",D110*30)</f>
        <v/>
      </c>
      <c r="F110" s="281"/>
      <c r="G110" s="498" t="str">
        <f>IF(AND(E110&gt;0,F110&gt;0),(F110*E110),"")</f>
        <v/>
      </c>
      <c r="H110" s="281"/>
      <c r="I110" s="328" t="str">
        <f>IF(AND(G110&gt;0,H110&gt;0),H110/G110,"")</f>
        <v/>
      </c>
      <c r="J110" s="422"/>
      <c r="K110" s="423" t="str">
        <f>IF(AND(I110&gt;0,J110&gt;0),I110-J110,"")</f>
        <v/>
      </c>
      <c r="L110" s="2"/>
      <c r="M110" s="20"/>
      <c r="N110" s="20"/>
      <c r="O110" s="20"/>
      <c r="P110" s="20"/>
      <c r="Q110" s="20"/>
    </row>
    <row r="111" spans="1:18" ht="15.75" hidden="1" thickBot="1">
      <c r="A111" s="3"/>
      <c r="B111" s="447"/>
      <c r="C111" s="318" t="s">
        <v>357</v>
      </c>
      <c r="D111" s="319"/>
      <c r="E111" s="350" t="str">
        <f>IF(ISBLANK(D111),"",D111*30)</f>
        <v/>
      </c>
      <c r="F111" s="282"/>
      <c r="G111" s="499" t="str">
        <f>IF(AND(E111&gt;0,F111&gt;0),(F111*E111),"")</f>
        <v/>
      </c>
      <c r="H111" s="282"/>
      <c r="I111" s="351" t="str">
        <f>IF(AND(G111&gt;0,H111&gt;0),H111/G111,"")</f>
        <v/>
      </c>
      <c r="J111" s="424"/>
      <c r="K111" s="425" t="str">
        <f>IF(AND(I111&gt;0,J111&gt;0),I111-J111,"")</f>
        <v/>
      </c>
      <c r="L111" s="2"/>
      <c r="M111" s="20"/>
      <c r="N111" s="20"/>
      <c r="O111" s="20"/>
      <c r="P111" s="20"/>
      <c r="Q111" s="20"/>
    </row>
    <row r="112" spans="1:18" hidden="1">
      <c r="A112" s="3"/>
      <c r="B112" s="3"/>
      <c r="C112" s="3"/>
      <c r="D112" s="3"/>
      <c r="E112" s="3"/>
      <c r="F112" s="3"/>
      <c r="G112" s="477"/>
      <c r="H112" s="2"/>
      <c r="I112" s="2"/>
      <c r="J112" s="392"/>
      <c r="K112" s="392"/>
      <c r="L112" s="2"/>
      <c r="M112" s="2"/>
      <c r="N112" s="20"/>
      <c r="O112" s="20"/>
      <c r="P112" s="20"/>
      <c r="R112" s="20"/>
    </row>
    <row r="113" spans="1:19" ht="2.25" customHeight="1">
      <c r="A113" s="3"/>
      <c r="B113" s="3"/>
      <c r="C113" s="3"/>
      <c r="D113" s="3"/>
      <c r="E113" s="3"/>
      <c r="F113" s="3"/>
      <c r="G113" s="472"/>
      <c r="H113" s="3"/>
      <c r="I113" s="2"/>
      <c r="J113" s="412"/>
      <c r="K113" s="412"/>
      <c r="L113" s="3"/>
      <c r="M113" s="3"/>
    </row>
    <row r="114" spans="1:19" ht="19.5" thickBot="1">
      <c r="A114" s="3"/>
      <c r="B114" s="196" t="s">
        <v>459</v>
      </c>
      <c r="C114" s="105"/>
      <c r="D114" s="105"/>
      <c r="E114" s="106"/>
      <c r="F114" s="106"/>
      <c r="G114" s="500"/>
      <c r="H114" s="202"/>
      <c r="I114" s="197"/>
      <c r="J114" s="426"/>
      <c r="K114" s="427" t="s">
        <v>355</v>
      </c>
      <c r="L114" s="106"/>
      <c r="M114" s="261"/>
      <c r="N114" s="262"/>
      <c r="O114" s="262"/>
      <c r="P114" s="262"/>
    </row>
    <row r="115" spans="1:19" ht="15.75" thickBot="1">
      <c r="A115" s="3"/>
      <c r="B115" s="3"/>
      <c r="C115" s="3"/>
      <c r="D115" s="3"/>
      <c r="E115" s="3"/>
      <c r="F115" s="3"/>
      <c r="G115" s="472"/>
      <c r="H115" s="3"/>
      <c r="I115" s="3"/>
      <c r="J115" s="392"/>
      <c r="K115" s="392"/>
      <c r="L115" s="3"/>
      <c r="M115" s="3"/>
      <c r="N115"/>
      <c r="O115"/>
      <c r="P115"/>
    </row>
    <row r="116" spans="1:19" ht="38.25">
      <c r="A116" s="3"/>
      <c r="B116" s="460" t="s">
        <v>389</v>
      </c>
      <c r="C116" s="461"/>
      <c r="D116" s="462"/>
      <c r="E116" s="248" t="s">
        <v>375</v>
      </c>
      <c r="F116" s="362" t="s">
        <v>390</v>
      </c>
      <c r="G116" s="501"/>
      <c r="H116" s="302" t="s">
        <v>138</v>
      </c>
      <c r="I116" s="302" t="s">
        <v>139</v>
      </c>
      <c r="J116" s="302" t="s">
        <v>140</v>
      </c>
      <c r="K116" s="302" t="s">
        <v>141</v>
      </c>
      <c r="L116" s="302" t="s">
        <v>142</v>
      </c>
      <c r="M116" s="302" t="s">
        <v>143</v>
      </c>
      <c r="N116" s="302" t="s">
        <v>144</v>
      </c>
      <c r="O116" s="302" t="s">
        <v>301</v>
      </c>
      <c r="P116" s="20"/>
      <c r="S116" s="302" t="s">
        <v>401</v>
      </c>
    </row>
    <row r="117" spans="1:19" ht="26.25" customHeight="1">
      <c r="A117" s="648" t="s">
        <v>358</v>
      </c>
      <c r="B117" s="661" t="s">
        <v>20</v>
      </c>
      <c r="C117" s="661"/>
      <c r="D117" s="661"/>
      <c r="E117" s="641">
        <v>3.3</v>
      </c>
      <c r="F117" s="641" t="s">
        <v>136</v>
      </c>
      <c r="G117" s="511" t="s">
        <v>107</v>
      </c>
      <c r="H117" s="374">
        <v>562</v>
      </c>
      <c r="I117" s="374">
        <v>1125</v>
      </c>
      <c r="J117" s="374">
        <v>562</v>
      </c>
      <c r="K117" s="374">
        <v>1125</v>
      </c>
      <c r="L117" s="374">
        <v>552</v>
      </c>
      <c r="M117" s="374">
        <v>1105</v>
      </c>
      <c r="N117" s="374">
        <v>552</v>
      </c>
      <c r="O117" s="374">
        <v>1105</v>
      </c>
      <c r="P117" s="20"/>
    </row>
    <row r="118" spans="1:19" ht="25.5" customHeight="1">
      <c r="A118" s="648"/>
      <c r="B118" s="661"/>
      <c r="C118" s="661"/>
      <c r="D118" s="661"/>
      <c r="E118" s="641"/>
      <c r="F118" s="641"/>
      <c r="G118" s="511" t="s">
        <v>108</v>
      </c>
      <c r="H118" s="374">
        <v>341</v>
      </c>
      <c r="I118" s="374">
        <f>H118+896</f>
        <v>1237</v>
      </c>
      <c r="J118" s="374">
        <v>555</v>
      </c>
      <c r="K118" s="374">
        <v>1003</v>
      </c>
      <c r="L118" s="375">
        <v>441</v>
      </c>
      <c r="M118" s="375">
        <f>L118+550</f>
        <v>991</v>
      </c>
      <c r="N118" s="375">
        <v>436</v>
      </c>
      <c r="O118" s="375">
        <v>1253</v>
      </c>
      <c r="P118" s="20"/>
    </row>
    <row r="119" spans="1:19" ht="25.5" customHeight="1">
      <c r="A119" s="648"/>
      <c r="B119" s="647" t="s">
        <v>24</v>
      </c>
      <c r="C119" s="647"/>
      <c r="D119" s="647"/>
      <c r="E119" s="644">
        <v>3.2</v>
      </c>
      <c r="F119" s="645" t="s">
        <v>136</v>
      </c>
      <c r="G119" s="516" t="s">
        <v>373</v>
      </c>
      <c r="H119" s="506">
        <v>142</v>
      </c>
      <c r="I119" s="373">
        <v>285</v>
      </c>
      <c r="J119" s="428">
        <v>142</v>
      </c>
      <c r="K119" s="428">
        <v>285</v>
      </c>
      <c r="L119" s="428">
        <v>140</v>
      </c>
      <c r="M119" s="428">
        <v>280</v>
      </c>
      <c r="N119" s="428">
        <v>140</v>
      </c>
      <c r="O119" s="428">
        <v>280</v>
      </c>
      <c r="P119" s="20"/>
    </row>
    <row r="120" spans="1:19" ht="25.5" customHeight="1">
      <c r="A120" s="648"/>
      <c r="B120" s="647"/>
      <c r="C120" s="647"/>
      <c r="D120" s="647"/>
      <c r="E120" s="644"/>
      <c r="F120" s="645"/>
      <c r="G120" s="516" t="s">
        <v>374</v>
      </c>
      <c r="H120" s="506">
        <v>63</v>
      </c>
      <c r="I120" s="373">
        <f>H120+225</f>
        <v>288</v>
      </c>
      <c r="J120" s="428">
        <v>152</v>
      </c>
      <c r="K120" s="428">
        <v>290</v>
      </c>
      <c r="L120" s="428">
        <v>137</v>
      </c>
      <c r="M120" s="428">
        <f>L120+146</f>
        <v>283</v>
      </c>
      <c r="N120" s="428">
        <v>95</v>
      </c>
      <c r="O120" s="428">
        <v>326</v>
      </c>
      <c r="P120" s="20"/>
    </row>
    <row r="121" spans="1:19" ht="25.5" customHeight="1">
      <c r="A121" s="648"/>
      <c r="B121" s="646" t="s">
        <v>21</v>
      </c>
      <c r="C121" s="646"/>
      <c r="D121" s="646"/>
      <c r="E121" s="641">
        <v>2.2000000000000002</v>
      </c>
      <c r="F121" s="641" t="s">
        <v>136</v>
      </c>
      <c r="G121" s="516" t="s">
        <v>373</v>
      </c>
      <c r="H121" s="374">
        <v>40</v>
      </c>
      <c r="I121" s="374">
        <v>80</v>
      </c>
      <c r="J121" s="374">
        <v>15</v>
      </c>
      <c r="K121" s="374">
        <v>55</v>
      </c>
      <c r="L121" s="374">
        <v>40</v>
      </c>
      <c r="M121" s="374">
        <v>80</v>
      </c>
      <c r="N121" s="374">
        <v>15</v>
      </c>
      <c r="O121" s="374">
        <v>55</v>
      </c>
      <c r="P121" s="20"/>
    </row>
    <row r="122" spans="1:19" ht="25.5" customHeight="1">
      <c r="A122" s="648"/>
      <c r="B122" s="646"/>
      <c r="C122" s="646"/>
      <c r="D122" s="646"/>
      <c r="E122" s="641"/>
      <c r="F122" s="641"/>
      <c r="G122" s="516" t="s">
        <v>374</v>
      </c>
      <c r="H122" s="374">
        <v>23</v>
      </c>
      <c r="I122" s="374">
        <f>H122+62</f>
        <v>85</v>
      </c>
      <c r="J122" s="374">
        <v>15</v>
      </c>
      <c r="K122" s="374">
        <v>69</v>
      </c>
      <c r="L122" s="374">
        <v>40</v>
      </c>
      <c r="M122" s="374">
        <f>L122+45</f>
        <v>85</v>
      </c>
      <c r="N122" s="374">
        <v>14</v>
      </c>
      <c r="O122" s="374">
        <v>97</v>
      </c>
      <c r="P122" s="20"/>
    </row>
    <row r="123" spans="1:19" ht="21.75" customHeight="1">
      <c r="A123" s="383"/>
      <c r="B123" s="647" t="s">
        <v>29</v>
      </c>
      <c r="C123" s="647"/>
      <c r="D123" s="647"/>
      <c r="E123" s="644">
        <v>2.1</v>
      </c>
      <c r="F123" s="644" t="s">
        <v>136</v>
      </c>
      <c r="G123" s="516" t="s">
        <v>373</v>
      </c>
      <c r="H123" s="428" t="s">
        <v>402</v>
      </c>
      <c r="I123" s="428" t="s">
        <v>402</v>
      </c>
      <c r="J123" s="428" t="s">
        <v>402</v>
      </c>
      <c r="K123" s="504">
        <v>0.1</v>
      </c>
      <c r="L123" s="428" t="s">
        <v>402</v>
      </c>
      <c r="M123" s="428" t="s">
        <v>402</v>
      </c>
      <c r="N123" s="428" t="s">
        <v>402</v>
      </c>
      <c r="O123" s="428">
        <v>6</v>
      </c>
      <c r="P123" s="20"/>
    </row>
    <row r="124" spans="1:19" ht="25.5">
      <c r="A124" s="383"/>
      <c r="B124" s="647"/>
      <c r="C124" s="647"/>
      <c r="D124" s="647"/>
      <c r="E124" s="644"/>
      <c r="F124" s="644"/>
      <c r="G124" s="516" t="s">
        <v>374</v>
      </c>
      <c r="H124" s="428" t="s">
        <v>402</v>
      </c>
      <c r="I124" s="428" t="s">
        <v>402</v>
      </c>
      <c r="J124" s="428" t="s">
        <v>402</v>
      </c>
      <c r="K124" s="504">
        <v>4.82E-2</v>
      </c>
      <c r="L124" s="428" t="s">
        <v>402</v>
      </c>
      <c r="M124" s="428" t="s">
        <v>402</v>
      </c>
      <c r="N124" s="428" t="s">
        <v>402</v>
      </c>
      <c r="O124" s="428">
        <v>2</v>
      </c>
      <c r="P124" s="20"/>
    </row>
    <row r="125" spans="1:19" ht="18.75" customHeight="1">
      <c r="A125" s="383"/>
      <c r="B125" s="646" t="s">
        <v>27</v>
      </c>
      <c r="C125" s="646"/>
      <c r="D125" s="646"/>
      <c r="E125" s="641">
        <v>2.2999999999999998</v>
      </c>
      <c r="F125" s="642" t="s">
        <v>136</v>
      </c>
      <c r="G125" s="516" t="s">
        <v>373</v>
      </c>
      <c r="H125" s="509">
        <v>168</v>
      </c>
      <c r="I125" s="375">
        <v>337</v>
      </c>
      <c r="J125" s="374">
        <v>168</v>
      </c>
      <c r="K125" s="374">
        <v>337</v>
      </c>
      <c r="L125" s="505">
        <v>165</v>
      </c>
      <c r="M125" s="374">
        <v>331</v>
      </c>
      <c r="N125" s="374">
        <v>165</v>
      </c>
      <c r="O125" s="374">
        <v>331</v>
      </c>
      <c r="P125" s="20"/>
    </row>
    <row r="126" spans="1:19" ht="30.75" customHeight="1">
      <c r="A126" s="383"/>
      <c r="B126" s="646"/>
      <c r="C126" s="646"/>
      <c r="D126" s="646"/>
      <c r="E126" s="641"/>
      <c r="F126" s="642"/>
      <c r="G126" s="516" t="s">
        <v>374</v>
      </c>
      <c r="H126" s="509">
        <v>151</v>
      </c>
      <c r="I126" s="375">
        <f>H126+162</f>
        <v>313</v>
      </c>
      <c r="J126" s="374">
        <v>190</v>
      </c>
      <c r="K126" s="374">
        <v>351</v>
      </c>
      <c r="L126" s="505">
        <v>210</v>
      </c>
      <c r="M126" s="374">
        <f>L126+247</f>
        <v>457</v>
      </c>
      <c r="N126" s="374">
        <v>191</v>
      </c>
      <c r="O126" s="374">
        <v>385</v>
      </c>
      <c r="P126" s="20"/>
    </row>
    <row r="127" spans="1:19" ht="26.25" customHeight="1">
      <c r="A127" s="383"/>
      <c r="B127" s="643" t="s">
        <v>22</v>
      </c>
      <c r="C127" s="643"/>
      <c r="D127" s="643"/>
      <c r="E127" s="644">
        <v>2.4</v>
      </c>
      <c r="F127" s="645" t="s">
        <v>136</v>
      </c>
      <c r="G127" s="516" t="s">
        <v>373</v>
      </c>
      <c r="H127" s="506">
        <v>100</v>
      </c>
      <c r="I127" s="372">
        <v>200</v>
      </c>
      <c r="J127" s="506">
        <v>100</v>
      </c>
      <c r="K127" s="506">
        <v>200</v>
      </c>
      <c r="L127" s="506">
        <v>100</v>
      </c>
      <c r="M127" s="506">
        <v>200</v>
      </c>
      <c r="N127" s="506">
        <v>100</v>
      </c>
      <c r="O127" s="506">
        <v>200</v>
      </c>
      <c r="P127" s="20"/>
    </row>
    <row r="128" spans="1:19" ht="21.75" customHeight="1">
      <c r="A128" s="383"/>
      <c r="B128" s="643"/>
      <c r="C128" s="643"/>
      <c r="D128" s="643"/>
      <c r="E128" s="644"/>
      <c r="F128" s="645"/>
      <c r="G128" s="516" t="s">
        <v>374</v>
      </c>
      <c r="H128" s="506">
        <v>40</v>
      </c>
      <c r="I128" s="372">
        <f>H128+160</f>
        <v>200</v>
      </c>
      <c r="J128" s="506">
        <v>102</v>
      </c>
      <c r="K128" s="506">
        <v>202</v>
      </c>
      <c r="L128" s="506">
        <v>100</v>
      </c>
      <c r="M128" s="506">
        <v>199</v>
      </c>
      <c r="N128" s="506">
        <v>100</v>
      </c>
      <c r="O128" s="506">
        <v>200</v>
      </c>
      <c r="P128" s="20"/>
    </row>
    <row r="129" spans="1:18" ht="15" customHeight="1">
      <c r="A129" s="3"/>
      <c r="B129" s="646" t="s">
        <v>23</v>
      </c>
      <c r="C129" s="646"/>
      <c r="D129" s="646"/>
      <c r="E129" s="641">
        <v>2.5</v>
      </c>
      <c r="F129" s="641" t="s">
        <v>136</v>
      </c>
      <c r="G129" s="516" t="s">
        <v>373</v>
      </c>
      <c r="H129" s="374">
        <v>60</v>
      </c>
      <c r="I129" s="374">
        <v>135</v>
      </c>
      <c r="J129" s="374">
        <v>50</v>
      </c>
      <c r="K129" s="374">
        <v>150</v>
      </c>
      <c r="L129" s="374">
        <v>60</v>
      </c>
      <c r="M129" s="374">
        <v>135</v>
      </c>
      <c r="N129" s="374">
        <v>50</v>
      </c>
      <c r="O129" s="374">
        <v>150</v>
      </c>
      <c r="P129" s="20"/>
    </row>
    <row r="130" spans="1:18" ht="29.25" customHeight="1">
      <c r="A130" s="3"/>
      <c r="B130" s="646"/>
      <c r="C130" s="646"/>
      <c r="D130" s="646"/>
      <c r="E130" s="641"/>
      <c r="F130" s="641"/>
      <c r="G130" s="516" t="s">
        <v>374</v>
      </c>
      <c r="H130" s="374">
        <v>509</v>
      </c>
      <c r="I130" s="374">
        <f>H130+249</f>
        <v>758</v>
      </c>
      <c r="J130" s="374">
        <v>80</v>
      </c>
      <c r="K130" s="374">
        <v>176</v>
      </c>
      <c r="L130" s="374">
        <v>125</v>
      </c>
      <c r="M130" s="374">
        <f>L130+25</f>
        <v>150</v>
      </c>
      <c r="N130" s="374">
        <v>50</v>
      </c>
      <c r="O130" s="374">
        <v>162</v>
      </c>
      <c r="P130" s="20"/>
    </row>
    <row r="131" spans="1:18" ht="14.25" customHeight="1">
      <c r="A131" s="3"/>
      <c r="B131" s="639" t="s">
        <v>25</v>
      </c>
      <c r="C131" s="639"/>
      <c r="D131" s="639"/>
      <c r="E131" s="636">
        <v>3.1</v>
      </c>
      <c r="F131" s="636" t="s">
        <v>136</v>
      </c>
      <c r="G131" s="516" t="s">
        <v>373</v>
      </c>
      <c r="H131" s="510">
        <v>0</v>
      </c>
      <c r="I131" s="373">
        <v>25</v>
      </c>
      <c r="J131" s="428">
        <v>0</v>
      </c>
      <c r="K131" s="429">
        <v>25</v>
      </c>
      <c r="L131" s="507">
        <v>0</v>
      </c>
      <c r="M131" s="507">
        <v>25</v>
      </c>
      <c r="N131" s="507" t="s">
        <v>402</v>
      </c>
      <c r="O131" s="507">
        <v>25</v>
      </c>
      <c r="P131" s="20"/>
    </row>
    <row r="132" spans="1:18" ht="25.5">
      <c r="A132" s="3"/>
      <c r="B132" s="639"/>
      <c r="C132" s="639"/>
      <c r="D132" s="639"/>
      <c r="E132" s="636"/>
      <c r="F132" s="636"/>
      <c r="G132" s="516" t="s">
        <v>374</v>
      </c>
      <c r="H132" s="510">
        <v>0</v>
      </c>
      <c r="I132" s="373">
        <v>115</v>
      </c>
      <c r="J132" s="428">
        <v>0</v>
      </c>
      <c r="K132" s="428">
        <v>52</v>
      </c>
      <c r="L132" s="428">
        <v>0</v>
      </c>
      <c r="M132" s="428">
        <v>24</v>
      </c>
      <c r="N132" s="428" t="s">
        <v>402</v>
      </c>
      <c r="O132" s="428">
        <v>21</v>
      </c>
      <c r="P132" s="20"/>
    </row>
    <row r="133" spans="1:18" ht="14.25" customHeight="1">
      <c r="A133" s="3"/>
      <c r="B133" s="640" t="s">
        <v>26</v>
      </c>
      <c r="C133" s="640"/>
      <c r="D133" s="640"/>
      <c r="E133" s="641">
        <v>3.4</v>
      </c>
      <c r="F133" s="642" t="s">
        <v>136</v>
      </c>
      <c r="G133" s="516" t="s">
        <v>373</v>
      </c>
      <c r="H133" s="508" t="s">
        <v>402</v>
      </c>
      <c r="I133" s="371">
        <v>0.95</v>
      </c>
      <c r="J133" s="508" t="s">
        <v>402</v>
      </c>
      <c r="K133" s="371">
        <v>0.95</v>
      </c>
      <c r="L133" s="508" t="s">
        <v>402</v>
      </c>
      <c r="M133" s="371">
        <v>0.95</v>
      </c>
      <c r="N133" s="371" t="s">
        <v>402</v>
      </c>
      <c r="O133" s="371">
        <v>0.95</v>
      </c>
      <c r="P133" s="20"/>
    </row>
    <row r="134" spans="1:18" ht="30.75" customHeight="1">
      <c r="A134" s="3"/>
      <c r="B134" s="640"/>
      <c r="C134" s="640"/>
      <c r="D134" s="640"/>
      <c r="E134" s="641"/>
      <c r="F134" s="642"/>
      <c r="G134" s="516" t="s">
        <v>374</v>
      </c>
      <c r="H134" s="508" t="s">
        <v>402</v>
      </c>
      <c r="I134" s="371">
        <v>1</v>
      </c>
      <c r="J134" s="508" t="s">
        <v>402</v>
      </c>
      <c r="K134" s="371">
        <v>1</v>
      </c>
      <c r="L134" s="508" t="s">
        <v>402</v>
      </c>
      <c r="M134" s="371">
        <v>1</v>
      </c>
      <c r="N134" s="371" t="s">
        <v>402</v>
      </c>
      <c r="O134" s="371">
        <v>1</v>
      </c>
      <c r="P134" s="20"/>
    </row>
    <row r="135" spans="1:18" ht="30" customHeight="1">
      <c r="A135" s="3"/>
      <c r="B135" s="635" t="s">
        <v>28</v>
      </c>
      <c r="C135" s="635"/>
      <c r="D135" s="635"/>
      <c r="E135" s="636">
        <v>3.5</v>
      </c>
      <c r="F135" s="636" t="s">
        <v>136</v>
      </c>
      <c r="G135" s="516" t="s">
        <v>373</v>
      </c>
      <c r="H135" s="510">
        <v>25</v>
      </c>
      <c r="I135" s="373">
        <v>50</v>
      </c>
      <c r="J135" s="428">
        <v>25</v>
      </c>
      <c r="K135" s="429">
        <v>75</v>
      </c>
      <c r="L135" s="507">
        <v>25</v>
      </c>
      <c r="M135" s="507">
        <v>25</v>
      </c>
      <c r="N135" s="507">
        <v>25</v>
      </c>
      <c r="O135" s="507">
        <v>75</v>
      </c>
      <c r="P135" s="20"/>
    </row>
    <row r="136" spans="1:18" ht="25.5" customHeight="1">
      <c r="A136" s="3"/>
      <c r="B136" s="635"/>
      <c r="C136" s="635"/>
      <c r="D136" s="635"/>
      <c r="E136" s="636"/>
      <c r="F136" s="636"/>
      <c r="G136" s="516" t="s">
        <v>374</v>
      </c>
      <c r="H136" s="510">
        <v>0</v>
      </c>
      <c r="I136" s="373">
        <v>24</v>
      </c>
      <c r="J136" s="428">
        <v>0</v>
      </c>
      <c r="K136" s="428">
        <v>104</v>
      </c>
      <c r="L136" s="428">
        <v>26</v>
      </c>
      <c r="M136" s="428">
        <f>26+26</f>
        <v>52</v>
      </c>
      <c r="N136" s="428">
        <v>0</v>
      </c>
      <c r="O136" s="428">
        <v>80</v>
      </c>
      <c r="P136" s="20"/>
    </row>
    <row r="137" spans="1:18" ht="11.25" customHeight="1">
      <c r="A137" s="3"/>
      <c r="F137" s="3"/>
      <c r="G137" s="477"/>
      <c r="H137" s="3"/>
      <c r="I137" s="3"/>
      <c r="J137" s="392"/>
      <c r="K137" s="392"/>
      <c r="L137" s="3"/>
      <c r="M137" s="3"/>
      <c r="N137" s="20"/>
      <c r="O137" s="20"/>
      <c r="P137" s="20"/>
      <c r="Q137" s="35"/>
      <c r="R137" s="35"/>
    </row>
    <row r="138" spans="1:18" ht="10.5" customHeight="1">
      <c r="A138" s="3"/>
      <c r="F138" s="3"/>
      <c r="G138" s="477"/>
      <c r="H138" s="3"/>
      <c r="I138" s="3"/>
      <c r="J138" s="392"/>
      <c r="K138" s="392"/>
      <c r="L138" s="3"/>
      <c r="M138" s="3"/>
      <c r="N138" s="20"/>
      <c r="O138" s="20"/>
      <c r="P138" s="20"/>
      <c r="Q138" s="35"/>
      <c r="R138" s="35"/>
    </row>
    <row r="139" spans="1:18" ht="10.5" customHeight="1">
      <c r="A139" s="3"/>
      <c r="B139" s="3"/>
      <c r="C139" s="3"/>
      <c r="D139" s="3"/>
      <c r="E139" s="3"/>
      <c r="F139" s="3"/>
      <c r="G139" s="477"/>
      <c r="H139" s="3"/>
      <c r="I139" s="3"/>
      <c r="J139" s="392"/>
      <c r="K139" s="392"/>
      <c r="L139" s="3"/>
      <c r="M139" s="3"/>
      <c r="N139" s="20"/>
      <c r="O139" s="20"/>
      <c r="P139" s="20"/>
      <c r="Q139" s="35"/>
      <c r="R139" s="35"/>
    </row>
    <row r="140" spans="1:18" ht="7.5" customHeight="1" thickBot="1">
      <c r="A140" s="3"/>
      <c r="B140" s="249"/>
      <c r="C140" s="3"/>
      <c r="D140" s="3"/>
      <c r="E140" s="3"/>
      <c r="F140" s="3"/>
      <c r="G140" s="477"/>
      <c r="H140" s="3"/>
      <c r="I140" s="3"/>
      <c r="J140" s="392"/>
      <c r="K140" s="392"/>
      <c r="L140" s="3"/>
      <c r="M140" s="3"/>
      <c r="N140" s="20"/>
      <c r="O140" s="20"/>
      <c r="P140" s="20"/>
      <c r="Q140" s="35"/>
      <c r="R140" s="35"/>
    </row>
    <row r="141" spans="1:18" ht="38.25">
      <c r="A141" s="3"/>
      <c r="B141" s="3" t="s">
        <v>391</v>
      </c>
      <c r="C141" s="3"/>
      <c r="D141" s="3"/>
      <c r="E141" s="380" t="s">
        <v>327</v>
      </c>
      <c r="F141" s="381" t="s">
        <v>392</v>
      </c>
      <c r="G141" s="502"/>
      <c r="H141" s="302" t="s">
        <v>138</v>
      </c>
      <c r="I141" s="302" t="s">
        <v>139</v>
      </c>
      <c r="J141" s="302" t="s">
        <v>140</v>
      </c>
      <c r="K141" s="302" t="s">
        <v>141</v>
      </c>
      <c r="L141" s="302" t="s">
        <v>142</v>
      </c>
      <c r="M141" s="302" t="s">
        <v>143</v>
      </c>
      <c r="N141" s="517" t="s">
        <v>144</v>
      </c>
      <c r="O141" s="517" t="s">
        <v>301</v>
      </c>
      <c r="P141" s="20"/>
    </row>
    <row r="142" spans="1:18" ht="22.5" customHeight="1">
      <c r="A142" s="3"/>
      <c r="B142" s="637" t="s">
        <v>20</v>
      </c>
      <c r="C142" s="637"/>
      <c r="D142" s="637"/>
      <c r="E142" s="638">
        <v>3.3</v>
      </c>
      <c r="F142" s="634" t="str">
        <f>IF(ISBLANK(F121),"",(F121))</f>
        <v>Yes</v>
      </c>
      <c r="G142" s="511" t="s">
        <v>107</v>
      </c>
      <c r="H142" s="327">
        <f t="shared" ref="H142:O147" si="5">H117</f>
        <v>562</v>
      </c>
      <c r="I142" s="327">
        <f t="shared" si="5"/>
        <v>1125</v>
      </c>
      <c r="J142" s="327">
        <f t="shared" si="5"/>
        <v>562</v>
      </c>
      <c r="K142" s="327">
        <f t="shared" si="5"/>
        <v>1125</v>
      </c>
      <c r="L142" s="327">
        <f t="shared" si="5"/>
        <v>552</v>
      </c>
      <c r="M142" s="327">
        <f t="shared" si="5"/>
        <v>1105</v>
      </c>
      <c r="N142" s="327">
        <f t="shared" si="5"/>
        <v>552</v>
      </c>
      <c r="O142" s="327">
        <f t="shared" si="5"/>
        <v>1105</v>
      </c>
      <c r="P142" s="20"/>
    </row>
    <row r="143" spans="1:18" ht="23.25" customHeight="1">
      <c r="A143" s="3"/>
      <c r="B143" s="637"/>
      <c r="C143" s="637"/>
      <c r="D143" s="637"/>
      <c r="E143" s="634"/>
      <c r="F143" s="634"/>
      <c r="G143" s="511" t="s">
        <v>108</v>
      </c>
      <c r="H143" s="327">
        <f t="shared" si="5"/>
        <v>341</v>
      </c>
      <c r="I143" s="327">
        <f t="shared" si="5"/>
        <v>1237</v>
      </c>
      <c r="J143" s="327">
        <f t="shared" si="5"/>
        <v>555</v>
      </c>
      <c r="K143" s="327">
        <f t="shared" si="5"/>
        <v>1003</v>
      </c>
      <c r="L143" s="327">
        <f t="shared" si="5"/>
        <v>441</v>
      </c>
      <c r="M143" s="327">
        <f t="shared" si="5"/>
        <v>991</v>
      </c>
      <c r="N143" s="327">
        <f t="shared" si="5"/>
        <v>436</v>
      </c>
      <c r="O143" s="327">
        <f t="shared" si="5"/>
        <v>1253</v>
      </c>
      <c r="P143" s="20"/>
    </row>
    <row r="144" spans="1:18" ht="21.75" customHeight="1">
      <c r="A144" s="3"/>
      <c r="B144" s="630" t="s">
        <v>24</v>
      </c>
      <c r="C144" s="630"/>
      <c r="D144" s="630"/>
      <c r="E144" s="631">
        <v>3.2</v>
      </c>
      <c r="F144" s="632" t="str">
        <f>IF(ISBLANK(F125),"",(F125))</f>
        <v>Yes</v>
      </c>
      <c r="G144" s="512" t="s">
        <v>107</v>
      </c>
      <c r="H144" s="348">
        <f t="shared" si="5"/>
        <v>142</v>
      </c>
      <c r="I144" s="348">
        <f t="shared" si="5"/>
        <v>285</v>
      </c>
      <c r="J144" s="348">
        <f t="shared" si="5"/>
        <v>142</v>
      </c>
      <c r="K144" s="348">
        <f t="shared" si="5"/>
        <v>285</v>
      </c>
      <c r="L144" s="348">
        <f t="shared" si="5"/>
        <v>140</v>
      </c>
      <c r="M144" s="348">
        <f t="shared" si="5"/>
        <v>280</v>
      </c>
      <c r="N144" s="348">
        <f t="shared" si="5"/>
        <v>140</v>
      </c>
      <c r="O144" s="348">
        <f t="shared" si="5"/>
        <v>280</v>
      </c>
      <c r="P144" s="20"/>
    </row>
    <row r="145" spans="1:18" ht="34.5" customHeight="1">
      <c r="A145" s="3"/>
      <c r="B145" s="630"/>
      <c r="C145" s="630"/>
      <c r="D145" s="630"/>
      <c r="E145" s="632"/>
      <c r="F145" s="632"/>
      <c r="G145" s="512" t="s">
        <v>108</v>
      </c>
      <c r="H145" s="348">
        <f t="shared" si="5"/>
        <v>63</v>
      </c>
      <c r="I145" s="348">
        <f t="shared" si="5"/>
        <v>288</v>
      </c>
      <c r="J145" s="348">
        <f t="shared" si="5"/>
        <v>152</v>
      </c>
      <c r="K145" s="348">
        <f t="shared" si="5"/>
        <v>290</v>
      </c>
      <c r="L145" s="348">
        <f t="shared" si="5"/>
        <v>137</v>
      </c>
      <c r="M145" s="348">
        <f t="shared" si="5"/>
        <v>283</v>
      </c>
      <c r="N145" s="348">
        <f t="shared" si="5"/>
        <v>95</v>
      </c>
      <c r="O145" s="348">
        <f t="shared" si="5"/>
        <v>326</v>
      </c>
      <c r="P145" s="20"/>
    </row>
    <row r="146" spans="1:18" ht="23.25" customHeight="1">
      <c r="A146" s="3"/>
      <c r="B146" s="633" t="s">
        <v>21</v>
      </c>
      <c r="C146" s="633"/>
      <c r="D146" s="633"/>
      <c r="E146" s="634">
        <v>2.2000000000000002</v>
      </c>
      <c r="F146" s="634" t="str">
        <f>IF(ISBLANK(F117),"",(F117))</f>
        <v>Yes</v>
      </c>
      <c r="G146" s="511" t="s">
        <v>107</v>
      </c>
      <c r="H146" s="327">
        <f t="shared" si="5"/>
        <v>40</v>
      </c>
      <c r="I146" s="327">
        <f t="shared" si="5"/>
        <v>80</v>
      </c>
      <c r="J146" s="327">
        <f t="shared" si="5"/>
        <v>15</v>
      </c>
      <c r="K146" s="327">
        <f t="shared" si="5"/>
        <v>55</v>
      </c>
      <c r="L146" s="327">
        <f t="shared" si="5"/>
        <v>40</v>
      </c>
      <c r="M146" s="327">
        <f t="shared" si="5"/>
        <v>80</v>
      </c>
      <c r="N146" s="327">
        <f t="shared" si="5"/>
        <v>15</v>
      </c>
      <c r="O146" s="327">
        <f t="shared" si="5"/>
        <v>55</v>
      </c>
      <c r="P146" s="20"/>
    </row>
    <row r="147" spans="1:18" ht="23.25" customHeight="1" thickBot="1">
      <c r="A147" s="3"/>
      <c r="B147" s="633"/>
      <c r="C147" s="633"/>
      <c r="D147" s="633"/>
      <c r="E147" s="634"/>
      <c r="F147" s="634"/>
      <c r="G147" s="511" t="s">
        <v>108</v>
      </c>
      <c r="H147" s="327">
        <f t="shared" si="5"/>
        <v>23</v>
      </c>
      <c r="I147" s="327">
        <f t="shared" si="5"/>
        <v>85</v>
      </c>
      <c r="J147" s="327">
        <f t="shared" si="5"/>
        <v>15</v>
      </c>
      <c r="K147" s="327">
        <f t="shared" si="5"/>
        <v>69</v>
      </c>
      <c r="L147" s="327">
        <f t="shared" si="5"/>
        <v>40</v>
      </c>
      <c r="M147" s="327">
        <f t="shared" si="5"/>
        <v>85</v>
      </c>
      <c r="N147" s="327">
        <f t="shared" si="5"/>
        <v>14</v>
      </c>
      <c r="O147" s="327">
        <f t="shared" si="5"/>
        <v>97</v>
      </c>
      <c r="P147" s="20"/>
    </row>
    <row r="148" spans="1:18">
      <c r="A148" s="3"/>
      <c r="B148" s="3"/>
      <c r="C148" s="3"/>
      <c r="D148" s="3"/>
      <c r="E148" s="3"/>
      <c r="F148" s="3"/>
      <c r="G148" s="472"/>
      <c r="H148" s="3"/>
      <c r="I148" s="3"/>
      <c r="J148" s="392"/>
      <c r="K148" s="392"/>
      <c r="L148" s="3"/>
      <c r="M148" s="3"/>
      <c r="N148" s="20"/>
      <c r="O148" s="20"/>
      <c r="P148" s="20"/>
      <c r="R148" s="349"/>
    </row>
    <row r="149" spans="1:18">
      <c r="N149" s="20"/>
      <c r="O149" s="20"/>
      <c r="P149" s="20"/>
    </row>
    <row r="150" spans="1:18">
      <c r="N150" s="20"/>
      <c r="O150" s="20"/>
      <c r="P150" s="20"/>
    </row>
    <row r="151" spans="1:18">
      <c r="N151" s="20"/>
      <c r="O151" s="20"/>
      <c r="P151" s="20"/>
    </row>
  </sheetData>
  <mergeCells count="45">
    <mergeCell ref="A117:A122"/>
    <mergeCell ref="P31:P34"/>
    <mergeCell ref="G12:J12"/>
    <mergeCell ref="G10:J10"/>
    <mergeCell ref="G4:J4"/>
    <mergeCell ref="B117:D118"/>
    <mergeCell ref="E117:E118"/>
    <mergeCell ref="F117:F118"/>
    <mergeCell ref="B119:D120"/>
    <mergeCell ref="E119:E120"/>
    <mergeCell ref="F119:F120"/>
    <mergeCell ref="B121:D122"/>
    <mergeCell ref="E121:E122"/>
    <mergeCell ref="F121:F122"/>
    <mergeCell ref="F47:I47"/>
    <mergeCell ref="B123:D124"/>
    <mergeCell ref="E123:E124"/>
    <mergeCell ref="F123:F124"/>
    <mergeCell ref="B125:D126"/>
    <mergeCell ref="E125:E126"/>
    <mergeCell ref="F125:F126"/>
    <mergeCell ref="B127:D128"/>
    <mergeCell ref="E127:E128"/>
    <mergeCell ref="F127:F128"/>
    <mergeCell ref="B129:D130"/>
    <mergeCell ref="E129:E130"/>
    <mergeCell ref="F129:F130"/>
    <mergeCell ref="B131:D132"/>
    <mergeCell ref="E131:E132"/>
    <mergeCell ref="F131:F132"/>
    <mergeCell ref="B133:D134"/>
    <mergeCell ref="E133:E134"/>
    <mergeCell ref="F133:F134"/>
    <mergeCell ref="B135:D136"/>
    <mergeCell ref="E135:E136"/>
    <mergeCell ref="F135:F136"/>
    <mergeCell ref="B142:D143"/>
    <mergeCell ref="E142:E143"/>
    <mergeCell ref="F142:F143"/>
    <mergeCell ref="B144:D145"/>
    <mergeCell ref="E144:E145"/>
    <mergeCell ref="F144:F145"/>
    <mergeCell ref="B146:D147"/>
    <mergeCell ref="E146:E147"/>
    <mergeCell ref="F146:F147"/>
  </mergeCells>
  <phoneticPr fontId="30" type="noConversion"/>
  <conditionalFormatting sqref="B34 B32 G32:H32 G33:I33 O33">
    <cfRule type="expression" dxfId="59" priority="27" stopIfTrue="1">
      <formula>+AND(B31&gt;=#REF!,B31&lt;=#REF!)</formula>
    </cfRule>
  </conditionalFormatting>
  <conditionalFormatting sqref="G34:I34 O34">
    <cfRule type="expression" dxfId="58" priority="28" stopIfTrue="1">
      <formula>+AND(G32&gt;=#REF!,G32&lt;=#REF!)</formula>
    </cfRule>
  </conditionalFormatting>
  <conditionalFormatting sqref="C94:O94 C30:O30">
    <cfRule type="cellIs" dxfId="57" priority="31" stopIfTrue="1" operator="equal">
      <formula>$C$16</formula>
    </cfRule>
  </conditionalFormatting>
  <conditionalFormatting sqref="C12:D12">
    <cfRule type="cellIs" dxfId="56" priority="33" stopIfTrue="1" operator="equal">
      <formula>"C"</formula>
    </cfRule>
    <cfRule type="cellIs" dxfId="55" priority="34" stopIfTrue="1" operator="equal">
      <formula>"B2"</formula>
    </cfRule>
    <cfRule type="cellIs" dxfId="54" priority="35" stopIfTrue="1" operator="equal">
      <formula>"B1"</formula>
    </cfRule>
  </conditionalFormatting>
  <conditionalFormatting sqref="S116 C94:H94 C30:N30 H116:M116 H141:M141">
    <cfRule type="cellIs" dxfId="53" priority="42" stopIfTrue="1" operator="equal">
      <formula>$C$16</formula>
    </cfRule>
  </conditionalFormatting>
  <conditionalFormatting sqref="F47">
    <cfRule type="expression" dxfId="52" priority="43" stopIfTrue="1">
      <formula>LEFT($F$47,2)="OK"</formula>
    </cfRule>
  </conditionalFormatting>
  <conditionalFormatting sqref="B34">
    <cfRule type="expression" dxfId="51" priority="22" stopIfTrue="1">
      <formula>+AND(B33&gt;=#REF!,B33&lt;=#REF!)</formula>
    </cfRule>
  </conditionalFormatting>
  <conditionalFormatting sqref="K35 G32:I33 O33">
    <cfRule type="expression" dxfId="50" priority="19" stopIfTrue="1">
      <formula>+AND(G31&gt;=#REF!,G31&lt;=#REF!)</formula>
    </cfRule>
  </conditionalFormatting>
  <conditionalFormatting sqref="G34:I34 O34">
    <cfRule type="expression" dxfId="49" priority="18" stopIfTrue="1">
      <formula>+AND(G32&gt;=#REF!,G32&lt;=#REF!)</formula>
    </cfRule>
  </conditionalFormatting>
  <conditionalFormatting sqref="H34:L34">
    <cfRule type="expression" dxfId="48" priority="6" stopIfTrue="1">
      <formula>+AND(H32&gt;=#REF!,H32&lt;=#REF!)</formula>
    </cfRule>
  </conditionalFormatting>
  <conditionalFormatting sqref="C33:F33">
    <cfRule type="expression" dxfId="47" priority="14" stopIfTrue="1">
      <formula>+AND(C32&gt;=#REF!,C32&lt;=#REF!)</formula>
    </cfRule>
  </conditionalFormatting>
  <conditionalFormatting sqref="C34:F34">
    <cfRule type="expression" dxfId="46" priority="15" stopIfTrue="1">
      <formula>+AND(C32&gt;=#REF!,C32&lt;=#REF!)</formula>
    </cfRule>
  </conditionalFormatting>
  <conditionalFormatting sqref="C33:E33">
    <cfRule type="expression" dxfId="45" priority="13" stopIfTrue="1">
      <formula>+AND(C32&gt;=#REF!,C32&lt;=#REF!)</formula>
    </cfRule>
  </conditionalFormatting>
  <conditionalFormatting sqref="C34:E34">
    <cfRule type="expression" dxfId="44" priority="12" stopIfTrue="1">
      <formula>+AND(C32&gt;=#REF!,C32&lt;=#REF!)</formula>
    </cfRule>
  </conditionalFormatting>
  <conditionalFormatting sqref="H33:L33">
    <cfRule type="expression" dxfId="43" priority="8" stopIfTrue="1">
      <formula>+AND(H32&gt;=#REF!,H32&lt;=#REF!)</formula>
    </cfRule>
  </conditionalFormatting>
  <conditionalFormatting sqref="H34:L34">
    <cfRule type="expression" dxfId="42" priority="9" stopIfTrue="1">
      <formula>+AND(H32&gt;=#REF!,H32&lt;=#REF!)</formula>
    </cfRule>
  </conditionalFormatting>
  <conditionalFormatting sqref="H33:L33">
    <cfRule type="expression" dxfId="41" priority="7" stopIfTrue="1">
      <formula>+AND(H32&gt;=#REF!,H32&lt;=#REF!)</formula>
    </cfRule>
  </conditionalFormatting>
  <conditionalFormatting sqref="M34:N34">
    <cfRule type="expression" dxfId="40" priority="2" stopIfTrue="1">
      <formula>+AND(M32&gt;=#REF!,M32&lt;=#REF!)</formula>
    </cfRule>
  </conditionalFormatting>
  <conditionalFormatting sqref="M33:N33">
    <cfRule type="expression" dxfId="39" priority="4" stopIfTrue="1">
      <formula>+AND(M32&gt;=#REF!,M32&lt;=#REF!)</formula>
    </cfRule>
  </conditionalFormatting>
  <conditionalFormatting sqref="M34:N34">
    <cfRule type="expression" dxfId="38" priority="5" stopIfTrue="1">
      <formula>+AND(M32&gt;=#REF!,M32&lt;=#REF!)</formula>
    </cfRule>
  </conditionalFormatting>
  <conditionalFormatting sqref="M33:N33">
    <cfRule type="expression" dxfId="37" priority="3" stopIfTrue="1">
      <formula>+AND(M32&gt;=#REF!,M32&lt;=#REF!)</formula>
    </cfRule>
  </conditionalFormatting>
  <conditionalFormatting sqref="N116:O116 N141:O141">
    <cfRule type="cellIs" dxfId="36" priority="1" stopIfTrue="1" operator="equal">
      <formula>$C$16</formula>
    </cfRule>
  </conditionalFormatting>
  <dataValidations count="9">
    <dataValidation type="list" allowBlank="1" showInputMessage="1" showErrorMessage="1" sqref="B108 G6">
      <formula1>Component</formula1>
    </dataValidation>
    <dataValidation type="list" allowBlank="1" showInputMessage="1" showErrorMessage="1" sqref="C108:C111">
      <formula1>Medicaments</formula1>
    </dataValidation>
    <dataValidation type="list" allowBlank="1" showInputMessage="1" showErrorMessage="1" sqref="C16">
      <formula1>PERIOD</formula1>
    </dataValidation>
    <dataValidation type="list" allowBlank="1" showInputMessage="1" showErrorMessage="1" sqref="G10">
      <formula1>LFA</formula1>
    </dataValidation>
    <dataValidation type="list" allowBlank="1" showInputMessage="1" showErrorMessage="1" sqref="C4:D4">
      <formula1>Countries</formula1>
    </dataValidation>
    <dataValidation type="list" allowBlank="1" showInputMessage="1" showErrorMessage="1" sqref="C12:D12">
      <formula1>Rating</formula1>
    </dataValidation>
    <dataValidation type="list" allowBlank="1" showInputMessage="1" showErrorMessage="1" sqref="I8:J8">
      <formula1>Phase</formula1>
    </dataValidation>
    <dataValidation type="list" allowBlank="1" showInputMessage="1" showErrorMessage="1" sqref="G8">
      <formula1>Round</formula1>
    </dataValidation>
    <dataValidation type="list" allowBlank="1" showInputMessage="1" showErrorMessage="1" sqref="D26">
      <formula1>Currency</formula1>
    </dataValidation>
  </dataValidations>
  <pageMargins left="0.70866141732283472" right="0.70866141732283472" top="0.74803149606299213" bottom="0.74803149606299213" header="0.31496062992125984" footer="0.31496062992125984"/>
  <pageSetup paperSize="8" scale="90" orientation="landscape" r:id="rId1"/>
  <headerFooter>
    <oddFooter>&amp;L&amp;F&amp;C&amp;A&amp;RV1.0          &amp;D</oddFooter>
  </headerFooter>
  <rowBreaks count="1" manualBreakCount="1">
    <brk id="48" max="16383"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51"/>
  </sheetPr>
  <dimension ref="A1:X18"/>
  <sheetViews>
    <sheetView showGridLines="0" zoomScale="110" zoomScaleNormal="110" zoomScaleSheetLayoutView="100" workbookViewId="0">
      <selection activeCell="H9" sqref="H9"/>
    </sheetView>
  </sheetViews>
  <sheetFormatPr defaultColWidth="11.42578125" defaultRowHeight="15"/>
  <cols>
    <col min="1" max="1" width="21.140625" style="3" customWidth="1"/>
    <col min="2" max="2" width="12.5703125" style="3" customWidth="1"/>
    <col min="3" max="3" width="20.5703125" style="3" customWidth="1"/>
    <col min="4" max="4" width="15.28515625" style="3" customWidth="1"/>
    <col min="5" max="5" width="11.7109375" style="3" customWidth="1"/>
    <col min="6" max="6" width="10.7109375" style="3" customWidth="1"/>
    <col min="7" max="7" width="16.140625" style="3" customWidth="1"/>
    <col min="8" max="8" width="11.5703125" style="3" customWidth="1"/>
    <col min="9" max="9" width="7.28515625" style="3" customWidth="1"/>
    <col min="10" max="10" width="13" style="3" customWidth="1"/>
    <col min="11" max="11" width="11.42578125" style="3" customWidth="1"/>
    <col min="12" max="12" width="8.140625" style="3" customWidth="1"/>
    <col min="13" max="13" width="9.7109375" style="3" customWidth="1"/>
    <col min="14" max="14" width="8.5703125" style="3" customWidth="1"/>
    <col min="15" max="15" width="7.140625" style="3" customWidth="1"/>
    <col min="16" max="16384" width="11.42578125" style="3"/>
  </cols>
  <sheetData>
    <row r="1" spans="1:24" ht="21" customHeight="1">
      <c r="A1" s="2"/>
      <c r="B1" s="2"/>
      <c r="C1" s="2"/>
      <c r="D1" s="2"/>
      <c r="E1" s="2"/>
      <c r="F1" s="2"/>
      <c r="G1" s="210"/>
      <c r="H1" s="2"/>
      <c r="I1" s="2"/>
      <c r="J1" s="2"/>
    </row>
    <row r="2" spans="1:24" ht="25.5" customHeight="1"/>
    <row r="3" spans="1:24" ht="36">
      <c r="B3" s="665" t="str">
        <f>+"Dashboard: "&amp;" "&amp;+IF('Introducerea datelor'!C4="Please Select","",'Introducerea datelor'!C4&amp;" - ")&amp;+IF('Introducerea datelor'!G6="Please Select","",'Introducerea datelor'!G6)</f>
        <v>Dashboard:  Moldova - TB</v>
      </c>
      <c r="C3" s="665"/>
      <c r="D3" s="665"/>
      <c r="E3" s="665"/>
      <c r="F3" s="665"/>
      <c r="G3" s="665"/>
      <c r="H3" s="665"/>
      <c r="I3" s="665"/>
      <c r="J3" s="665"/>
      <c r="K3" s="4"/>
      <c r="L3" s="4"/>
      <c r="M3" s="4"/>
      <c r="N3" s="5"/>
      <c r="O3" s="5"/>
      <c r="P3" s="5"/>
      <c r="Q3" s="5"/>
      <c r="R3" s="5"/>
      <c r="S3" s="5"/>
      <c r="T3" s="5"/>
    </row>
    <row r="4" spans="1:24" ht="15" customHeight="1">
      <c r="L4" s="5"/>
      <c r="M4" s="5"/>
      <c r="N4" s="5"/>
      <c r="O4" s="5"/>
      <c r="P4" s="5"/>
      <c r="Q4" s="5"/>
      <c r="R4" s="5"/>
      <c r="S4" s="5"/>
      <c r="T4" s="5"/>
    </row>
    <row r="5" spans="1:24">
      <c r="L5" s="5"/>
      <c r="M5" s="5"/>
      <c r="N5" s="5"/>
      <c r="O5" s="5"/>
      <c r="P5" s="5"/>
      <c r="Q5" s="5"/>
      <c r="R5" s="5"/>
      <c r="S5" s="5"/>
      <c r="T5" s="5"/>
    </row>
    <row r="6" spans="1:24" ht="32.25" customHeight="1">
      <c r="A6" s="207" t="s">
        <v>55</v>
      </c>
      <c r="B6" s="667" t="str">
        <f>+IF('Introducerea datelor'!C4="Please Select","",'Introducerea datelor'!C4)</f>
        <v>Moldova</v>
      </c>
      <c r="C6" s="667"/>
      <c r="D6" s="671" t="s">
        <v>41</v>
      </c>
      <c r="E6" s="671"/>
      <c r="F6" s="672" t="str">
        <f>+'Introducerea datelor'!G4</f>
        <v>Empowerment of people with TB and Communities in Moldova</v>
      </c>
      <c r="G6" s="672"/>
      <c r="H6" s="672"/>
      <c r="I6" s="672"/>
      <c r="J6" s="672"/>
      <c r="K6" s="47"/>
      <c r="L6" s="78"/>
      <c r="M6" s="47"/>
      <c r="N6" s="47"/>
      <c r="O6" s="47"/>
      <c r="P6" s="48"/>
      <c r="Q6" s="17"/>
      <c r="R6" s="17"/>
      <c r="S6" s="17"/>
      <c r="T6" s="17"/>
      <c r="U6" s="17"/>
    </row>
    <row r="7" spans="1:24" ht="8.25" customHeight="1">
      <c r="B7" s="6"/>
      <c r="C7" s="7"/>
      <c r="D7" s="7"/>
      <c r="E7" s="8"/>
      <c r="F7" s="8"/>
      <c r="G7" s="9"/>
      <c r="H7" s="9"/>
      <c r="K7" s="47"/>
      <c r="L7" s="47"/>
      <c r="M7" s="47"/>
      <c r="N7" s="47"/>
      <c r="O7" s="47"/>
      <c r="P7" s="48"/>
      <c r="Q7" s="17"/>
      <c r="R7" s="17"/>
      <c r="S7" s="17"/>
      <c r="T7" s="17"/>
      <c r="U7" s="17"/>
    </row>
    <row r="8" spans="1:24" ht="3.75" customHeight="1">
      <c r="C8" s="10"/>
      <c r="D8" s="10"/>
      <c r="E8" s="10"/>
      <c r="F8" s="10"/>
      <c r="G8" s="10"/>
      <c r="H8" s="10"/>
      <c r="I8" s="10"/>
      <c r="J8" s="10"/>
      <c r="K8" s="47"/>
      <c r="L8" s="47"/>
      <c r="M8" s="47"/>
      <c r="N8" s="47"/>
      <c r="O8" s="49"/>
      <c r="P8" s="48"/>
      <c r="Q8" s="49"/>
      <c r="R8" s="50"/>
      <c r="S8" s="17"/>
      <c r="T8" s="17"/>
      <c r="U8" s="17"/>
    </row>
    <row r="9" spans="1:24" ht="25.5" customHeight="1">
      <c r="A9" s="292" t="s">
        <v>56</v>
      </c>
      <c r="B9" s="264" t="str">
        <f>+IF('Introducerea datelor'!G6="Please Select","",'Introducerea datelor'!G6)</f>
        <v>TB</v>
      </c>
      <c r="C9" s="183" t="s">
        <v>328</v>
      </c>
      <c r="D9" s="265" t="str">
        <f>+'Introducerea datelor'!C6</f>
        <v>MOL-T-PAS</v>
      </c>
      <c r="E9" s="669" t="s">
        <v>42</v>
      </c>
      <c r="F9" s="669"/>
      <c r="G9" s="266" t="str">
        <f>+IF(ISBLANK('Introducerea datelor'!C10),"",'Introducerea datelor'!C10)</f>
        <v>January 01, 2010</v>
      </c>
      <c r="H9" s="292" t="s">
        <v>329</v>
      </c>
      <c r="I9" s="668">
        <f>+IF(ISBLANK('Introducerea datelor'!I6),"",'Introducerea datelor'!I6)</f>
        <v>7434590.7199999997</v>
      </c>
      <c r="J9" s="668"/>
      <c r="K9" s="47"/>
      <c r="L9" s="47"/>
      <c r="M9" s="47"/>
      <c r="N9" s="47"/>
      <c r="O9" s="49"/>
      <c r="P9" s="48"/>
      <c r="Q9" s="49"/>
      <c r="R9" s="50"/>
      <c r="S9" s="17"/>
      <c r="T9" s="11"/>
      <c r="U9" s="11"/>
      <c r="V9" s="10"/>
      <c r="W9" s="10"/>
      <c r="X9" s="10"/>
    </row>
    <row r="10" spans="1:24" ht="25.5" customHeight="1">
      <c r="A10" s="292" t="s">
        <v>326</v>
      </c>
      <c r="B10" s="267" t="str">
        <f>+IF('Introducerea datelor'!G8="Please Select","",'Introducerea datelor'!G8)</f>
        <v>Round 9</v>
      </c>
      <c r="C10" s="183" t="s">
        <v>325</v>
      </c>
      <c r="D10" s="268" t="str">
        <f>+IF('Introducerea datelor'!I8="Please Select","",'Introducerea datelor'!I8)</f>
        <v>Phase 2</v>
      </c>
      <c r="E10" s="670" t="s">
        <v>284</v>
      </c>
      <c r="F10" s="670"/>
      <c r="G10" s="666" t="str">
        <f>+'Introducerea datelor'!C8</f>
        <v>PAS Center</v>
      </c>
      <c r="H10" s="666"/>
      <c r="I10" s="666"/>
      <c r="J10" s="666"/>
      <c r="K10" s="51"/>
      <c r="L10" s="51"/>
      <c r="M10" s="47"/>
      <c r="N10" s="51"/>
      <c r="O10" s="49"/>
      <c r="P10" s="48"/>
      <c r="Q10" s="11"/>
      <c r="R10" s="50"/>
      <c r="S10" s="17"/>
      <c r="T10" s="11"/>
      <c r="U10" s="11"/>
    </row>
    <row r="11" spans="1:24" ht="25.5" customHeight="1">
      <c r="A11" s="292" t="s">
        <v>50</v>
      </c>
      <c r="B11" s="269" t="str">
        <f>+'Introducerea datelor'!C16</f>
        <v>P11</v>
      </c>
      <c r="C11" s="252" t="s">
        <v>283</v>
      </c>
      <c r="D11" s="270">
        <f>+IF(ISBLANK('Introducerea datelor'!E16),"",'Introducerea datelor'!E16)</f>
        <v>41821</v>
      </c>
      <c r="E11" s="669" t="s">
        <v>51</v>
      </c>
      <c r="F11" s="669"/>
      <c r="G11" s="270">
        <f>+IF(ISBLANK('Introducerea datelor'!G16),"",'Introducerea datelor'!G16)</f>
        <v>42004</v>
      </c>
      <c r="H11" s="292" t="s">
        <v>58</v>
      </c>
      <c r="I11" s="673" t="str">
        <f>+IF('Introducerea datelor'!C12="Please Select","",'Introducerea datelor'!C12)</f>
        <v>A1</v>
      </c>
      <c r="J11" s="673"/>
      <c r="K11" s="209"/>
      <c r="L11" s="51"/>
      <c r="M11" s="47"/>
      <c r="N11" s="51"/>
      <c r="O11" s="51"/>
      <c r="P11" s="48"/>
      <c r="Q11" s="11"/>
      <c r="R11" s="50"/>
      <c r="S11" s="17"/>
      <c r="T11" s="12"/>
      <c r="U11" s="11"/>
    </row>
    <row r="12" spans="1:24" ht="25.5" customHeight="1">
      <c r="A12" s="292" t="s">
        <v>60</v>
      </c>
      <c r="B12" s="666" t="str">
        <f>+IF('Introducerea datelor'!G10="Please Select","",'Introducerea datelor'!G10)</f>
        <v>PwC (PricewaterhouseCoopers)</v>
      </c>
      <c r="C12" s="666"/>
      <c r="D12" s="666"/>
      <c r="E12" s="670" t="s">
        <v>302</v>
      </c>
      <c r="F12" s="670"/>
      <c r="G12" s="666" t="str">
        <f>+'Introducerea datelor'!G12</f>
        <v>Tatiana Vinichenko</v>
      </c>
      <c r="H12" s="666"/>
      <c r="I12" s="666"/>
      <c r="J12" s="666"/>
      <c r="K12" s="51"/>
      <c r="L12" s="51"/>
      <c r="M12" s="47"/>
      <c r="N12" s="51"/>
      <c r="O12" s="17"/>
      <c r="P12" s="48"/>
      <c r="Q12" s="11"/>
      <c r="R12" s="50"/>
      <c r="S12" s="17"/>
      <c r="T12" s="11"/>
      <c r="U12" s="52"/>
      <c r="V12" s="11"/>
      <c r="W12" s="12"/>
      <c r="X12" s="11"/>
    </row>
    <row r="13" spans="1:24" ht="25.5" customHeight="1">
      <c r="A13" s="292" t="s">
        <v>61</v>
      </c>
      <c r="B13" s="666" t="str">
        <f>+'Introducerea datelor'!D18</f>
        <v>PAS Center</v>
      </c>
      <c r="C13" s="666"/>
      <c r="D13" s="666"/>
      <c r="E13" s="670" t="s">
        <v>59</v>
      </c>
      <c r="F13" s="670"/>
      <c r="G13" s="674">
        <f>+IF(ISBLANK('Introducerea datelor'!J16),"",'Introducerea datelor'!J16)</f>
        <v>42060</v>
      </c>
      <c r="H13" s="675"/>
      <c r="I13" s="675"/>
      <c r="J13" s="675"/>
      <c r="K13" s="17"/>
      <c r="L13" s="18"/>
      <c r="M13" s="18"/>
      <c r="N13" s="18"/>
      <c r="O13" s="17"/>
      <c r="P13" s="18"/>
      <c r="Q13" s="18"/>
      <c r="R13" s="50"/>
      <c r="S13" s="17"/>
      <c r="T13" s="18"/>
      <c r="U13" s="53"/>
    </row>
    <row r="14" spans="1:24">
      <c r="A14" s="14"/>
      <c r="B14" s="14"/>
      <c r="C14" s="16"/>
      <c r="D14" s="16"/>
      <c r="E14" s="16"/>
      <c r="F14" s="16"/>
      <c r="L14" s="13"/>
      <c r="M14" s="13"/>
      <c r="N14" s="13"/>
      <c r="O14" s="13"/>
      <c r="P14" s="13"/>
      <c r="Q14" s="13"/>
      <c r="R14" s="13"/>
      <c r="S14" s="13"/>
      <c r="T14" s="13"/>
      <c r="U14" s="13"/>
    </row>
    <row r="15" spans="1:24">
      <c r="A15" s="16"/>
      <c r="B15" s="16"/>
      <c r="C15" s="16"/>
      <c r="D15" s="16"/>
      <c r="E15" s="16"/>
      <c r="F15" s="16"/>
      <c r="L15" s="13"/>
      <c r="M15" s="13"/>
      <c r="N15" s="13"/>
      <c r="O15" s="13"/>
      <c r="P15" s="13"/>
      <c r="Q15" s="13"/>
      <c r="R15" s="13"/>
      <c r="S15" s="13"/>
      <c r="T15" s="13"/>
      <c r="U15" s="13"/>
    </row>
    <row r="16" spans="1:24">
      <c r="A16" s="16"/>
      <c r="B16" s="16"/>
      <c r="C16" s="190"/>
      <c r="D16" s="16"/>
      <c r="E16" s="293"/>
      <c r="F16" s="15"/>
      <c r="L16" s="13"/>
      <c r="M16" s="13"/>
      <c r="N16" s="13"/>
      <c r="O16" s="13"/>
      <c r="P16" s="13"/>
      <c r="Q16" s="13"/>
      <c r="R16" s="13"/>
      <c r="S16" s="13"/>
      <c r="T16" s="13"/>
      <c r="U16" s="13"/>
    </row>
    <row r="17" spans="1:6">
      <c r="A17" s="16"/>
      <c r="B17" s="16"/>
      <c r="C17" s="16"/>
      <c r="D17" s="16"/>
      <c r="E17" s="16"/>
      <c r="F17" s="15"/>
    </row>
    <row r="18" spans="1:6">
      <c r="A18" s="15"/>
      <c r="B18" s="15"/>
      <c r="C18" s="15"/>
      <c r="D18" s="15"/>
      <c r="E18" s="15"/>
      <c r="F18" s="15"/>
    </row>
  </sheetData>
  <dataConsolidate/>
  <mergeCells count="16">
    <mergeCell ref="B13:D13"/>
    <mergeCell ref="E10:F10"/>
    <mergeCell ref="I11:J11"/>
    <mergeCell ref="G12:J12"/>
    <mergeCell ref="E13:F13"/>
    <mergeCell ref="G13:J13"/>
    <mergeCell ref="B3:J3"/>
    <mergeCell ref="B12:D12"/>
    <mergeCell ref="B6:C6"/>
    <mergeCell ref="I9:J9"/>
    <mergeCell ref="E11:F11"/>
    <mergeCell ref="E12:F12"/>
    <mergeCell ref="D6:E6"/>
    <mergeCell ref="F6:J6"/>
    <mergeCell ref="E9:F9"/>
    <mergeCell ref="G10:J10"/>
  </mergeCells>
  <phoneticPr fontId="30" type="noConversion"/>
  <conditionalFormatting sqref="I11:J11">
    <cfRule type="cellIs" dxfId="35" priority="1" stopIfTrue="1" operator="equal">
      <formula>"C"</formula>
    </cfRule>
    <cfRule type="cellIs" dxfId="34" priority="2" stopIfTrue="1" operator="equal">
      <formula>"B2"</formula>
    </cfRule>
    <cfRule type="cellIs" dxfId="33" priority="3" stopIfTrue="1" operator="equal">
      <formula>"B1"</formula>
    </cfRule>
  </conditionalFormatting>
  <dataValidations count="1">
    <dataValidation type="list" allowBlank="1" showInputMessage="1" showErrorMessage="1" sqref="G7">
      <formula1>$K$8:$K$9</formula1>
    </dataValidation>
  </dataValidations>
  <pageMargins left="0.70866141732283472" right="0.70866141732283472" top="0.74803149606299213" bottom="0.74803149606299213" header="0.31496062992125984" footer="0.31496062992125984"/>
  <pageSetup paperSize="9" scale="92" orientation="landscape" r:id="rId1"/>
  <headerFooter>
    <oddFooter>&amp;L&amp;F&amp;C&amp;A&amp;RV1.0          &amp;D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1"/>
  </sheetPr>
  <dimension ref="A1:O34"/>
  <sheetViews>
    <sheetView showGridLines="0" topLeftCell="A34" zoomScale="148" zoomScaleNormal="148" workbookViewId="0">
      <selection activeCell="I9" sqref="I9:K9"/>
    </sheetView>
  </sheetViews>
  <sheetFormatPr defaultColWidth="11" defaultRowHeight="15"/>
  <cols>
    <col min="1" max="1" width="3.5703125" customWidth="1"/>
    <col min="2" max="2" width="11.28515625" customWidth="1"/>
    <col min="3" max="3" width="5.140625" customWidth="1"/>
    <col min="4" max="4" width="12.42578125" customWidth="1"/>
    <col min="5" max="5" width="11.42578125" customWidth="1"/>
    <col min="6" max="6" width="14.28515625" customWidth="1"/>
    <col min="7" max="7" width="3.85546875" customWidth="1"/>
    <col min="8" max="8" width="10.42578125" customWidth="1"/>
    <col min="9" max="9" width="14.7109375" customWidth="1"/>
    <col min="10" max="10" width="12" customWidth="1"/>
    <col min="11" max="11" width="11.7109375" customWidth="1"/>
  </cols>
  <sheetData>
    <row r="1" spans="2:15" ht="30.75" customHeight="1">
      <c r="B1" s="3"/>
      <c r="C1" s="3"/>
      <c r="D1" s="3"/>
      <c r="E1" s="3"/>
      <c r="F1" s="3"/>
      <c r="G1" s="3"/>
      <c r="H1" s="3"/>
      <c r="I1" s="3"/>
      <c r="J1" s="3"/>
      <c r="K1" s="3"/>
    </row>
    <row r="2" spans="2:15" ht="18.75" customHeight="1">
      <c r="B2" s="676" t="str">
        <f>+"Dashboard:  "&amp;"  "&amp;IF(+'Introducerea datelor'!C4="Please Select","",'Introducerea datelor'!C4&amp;" - ")&amp;IF('Introducerea datelor'!G6="Please Select","",'Introducerea datelor'!G6)</f>
        <v>Dashboard:    Moldova - TB</v>
      </c>
      <c r="C2" s="676"/>
      <c r="D2" s="676"/>
      <c r="E2" s="676"/>
      <c r="F2" s="676"/>
      <c r="G2" s="676"/>
      <c r="H2" s="676"/>
      <c r="I2" s="676"/>
      <c r="J2" s="676"/>
      <c r="K2" s="676"/>
      <c r="L2" s="1"/>
      <c r="M2" s="1"/>
      <c r="N2" s="1"/>
      <c r="O2" s="1"/>
    </row>
    <row r="3" spans="2:15" ht="11.25" customHeight="1">
      <c r="B3" s="107" t="str">
        <f>+IF('Introducerea datelor'!G8="Please Select","",'Introducerea datelor'!G8)</f>
        <v>Round 9</v>
      </c>
      <c r="C3" s="681" t="str">
        <f>+IF('Introducerea datelor'!I8="Please Select","",'Introducerea datelor'!I8)</f>
        <v>Phase 2</v>
      </c>
      <c r="D3" s="681"/>
      <c r="E3" s="680"/>
      <c r="F3" s="680"/>
      <c r="G3" s="680"/>
      <c r="H3" s="680"/>
      <c r="I3" s="678" t="str">
        <f>+'Introducerea datelor'!B16</f>
        <v>Report Period(Perioada de Raportare):</v>
      </c>
      <c r="J3" s="678"/>
      <c r="K3" s="161" t="str">
        <f>+'Introducerea datelor'!C16</f>
        <v>P11</v>
      </c>
      <c r="L3" s="79"/>
    </row>
    <row r="4" spans="2:15">
      <c r="B4" s="107" t="str">
        <f>+'Introducerea datelor'!B12</f>
        <v>Latest Rating (Ultimul Rating):</v>
      </c>
      <c r="C4" s="682" t="str">
        <f>+IF('Introducerea datelor'!C12="Please Select","",'Introducerea datelor'!C12)</f>
        <v>A1</v>
      </c>
      <c r="D4" s="682"/>
      <c r="E4" s="680" t="str">
        <f>+'Introducerea datelor'!C8</f>
        <v>PAS Center</v>
      </c>
      <c r="F4" s="680"/>
      <c r="G4" s="680"/>
      <c r="H4" s="680"/>
      <c r="I4" s="678" t="str">
        <f>+'Introducerea datelor'!D16</f>
        <v>From(De la):</v>
      </c>
      <c r="J4" s="679"/>
      <c r="K4" s="163">
        <f>+IF(ISBLANK('Introducerea datelor'!E16),"",'Introducerea datelor'!E16)</f>
        <v>41821</v>
      </c>
    </row>
    <row r="5" spans="2:15" ht="18.75" customHeight="1">
      <c r="B5" s="107"/>
      <c r="C5" s="107"/>
      <c r="D5" s="677" t="str">
        <f>+'Introducerea datelor'!G4</f>
        <v>Empowerment of people with TB and Communities in Moldova</v>
      </c>
      <c r="E5" s="677"/>
      <c r="F5" s="677"/>
      <c r="G5" s="677"/>
      <c r="H5" s="677"/>
      <c r="I5" s="677"/>
      <c r="J5" s="107" t="str">
        <f>+'Introducerea datelor'!F16</f>
        <v>To(Pînă la):</v>
      </c>
      <c r="K5" s="163">
        <f>+IF(ISBLANK('Introducerea datelor'!G16),"",'Introducerea datelor'!G16)</f>
        <v>42004</v>
      </c>
    </row>
    <row r="6" spans="2:15" ht="18.75">
      <c r="B6" s="111"/>
      <c r="C6" s="107"/>
      <c r="D6" s="108"/>
      <c r="E6" s="683" t="s">
        <v>92</v>
      </c>
      <c r="F6" s="683"/>
      <c r="G6" s="683"/>
      <c r="H6" s="683"/>
      <c r="I6" s="3"/>
      <c r="J6" s="3"/>
      <c r="K6" s="3"/>
    </row>
    <row r="7" spans="2:15" ht="10.5" customHeight="1">
      <c r="B7" s="112"/>
      <c r="C7" s="113"/>
      <c r="D7" s="114"/>
      <c r="E7" s="115"/>
      <c r="F7" s="115"/>
      <c r="G7" s="116"/>
      <c r="H7" s="116"/>
      <c r="I7" s="110"/>
      <c r="J7" s="110"/>
      <c r="K7" s="109"/>
    </row>
    <row r="8" spans="2:15" ht="27" customHeight="1">
      <c r="B8" s="686" t="str">
        <f>+'Introducerea datelor'!B27&amp; " - in ("&amp;'Introducerea datelor'!D26&amp;")         "&amp;+I3&amp;" "&amp;+K3</f>
        <v>F1:  Budget and disbursements by Global Fund (Bugetul și debursările de către Fondul Global) - in (€)         Report Period(Perioada de Raportare): P11</v>
      </c>
      <c r="C8" s="686"/>
      <c r="D8" s="686"/>
      <c r="E8" s="686"/>
      <c r="F8" s="686"/>
      <c r="H8" s="686" t="str">
        <f>+'Introducerea datelor'!B49&amp; " - in ("&amp;'Introducerea datelor'!D26&amp;")         "&amp;+I3&amp;" "&amp;+K3</f>
        <v>F3:Disbursements and expenditures (Debursări și cheltuieli) - in (€)         Report Period(Perioada de Raportare): P11</v>
      </c>
      <c r="I8" s="686"/>
      <c r="J8" s="686"/>
      <c r="K8" s="686"/>
    </row>
    <row r="9" spans="2:15" ht="56.25" customHeight="1">
      <c r="B9" s="273" t="s">
        <v>39</v>
      </c>
      <c r="C9" s="690" t="s">
        <v>508</v>
      </c>
      <c r="D9" s="691"/>
      <c r="E9" s="691"/>
      <c r="F9" s="692"/>
      <c r="H9" s="274" t="s">
        <v>39</v>
      </c>
      <c r="I9" s="690" t="s">
        <v>502</v>
      </c>
      <c r="J9" s="698"/>
      <c r="K9" s="699"/>
    </row>
    <row r="10" spans="2:15">
      <c r="B10" s="2"/>
      <c r="C10" s="2"/>
      <c r="D10" s="2"/>
      <c r="E10" s="2"/>
      <c r="F10" s="2"/>
      <c r="G10" s="3"/>
      <c r="H10" s="3"/>
      <c r="I10" s="3"/>
      <c r="J10" s="3"/>
      <c r="K10" s="3"/>
    </row>
    <row r="11" spans="2:15">
      <c r="B11" s="2"/>
      <c r="C11" s="2"/>
      <c r="D11" s="2"/>
      <c r="E11" s="2"/>
      <c r="F11" s="2"/>
      <c r="G11" s="3"/>
      <c r="H11" s="3"/>
      <c r="I11" s="3"/>
      <c r="J11" s="3"/>
      <c r="K11" s="3"/>
    </row>
    <row r="12" spans="2:15">
      <c r="B12" s="2"/>
      <c r="C12" s="2"/>
      <c r="D12" s="2"/>
      <c r="E12" s="2"/>
      <c r="F12" s="2"/>
      <c r="G12" s="3"/>
      <c r="H12" s="3"/>
      <c r="I12" s="3"/>
      <c r="J12" s="3"/>
      <c r="K12" s="3"/>
    </row>
    <row r="13" spans="2:15">
      <c r="B13" s="2"/>
      <c r="C13" s="2"/>
      <c r="D13" s="2"/>
      <c r="E13" s="2"/>
      <c r="F13" s="2"/>
      <c r="G13" s="3"/>
      <c r="H13" s="3"/>
      <c r="I13" s="3"/>
      <c r="J13" s="3"/>
      <c r="K13" s="3"/>
    </row>
    <row r="14" spans="2:15">
      <c r="B14" s="2"/>
      <c r="C14" s="2"/>
      <c r="D14" s="2"/>
      <c r="E14" s="2"/>
      <c r="F14" s="2"/>
      <c r="G14" s="3"/>
      <c r="H14" s="3"/>
      <c r="I14" s="3"/>
      <c r="J14" s="3"/>
      <c r="K14" s="3"/>
    </row>
    <row r="15" spans="2:15">
      <c r="B15" s="2"/>
      <c r="C15" s="2"/>
      <c r="D15" s="2"/>
      <c r="E15" s="2"/>
      <c r="F15" s="2"/>
      <c r="G15" s="3"/>
      <c r="H15" s="3"/>
      <c r="I15" s="3"/>
      <c r="J15" s="3"/>
      <c r="K15" s="3"/>
    </row>
    <row r="16" spans="2:15">
      <c r="B16" s="2"/>
      <c r="C16" s="2"/>
      <c r="D16" s="2"/>
      <c r="E16" s="2"/>
      <c r="F16" s="2"/>
      <c r="G16" s="3"/>
      <c r="H16" s="3"/>
      <c r="I16" s="3"/>
      <c r="J16" s="3"/>
      <c r="K16" s="3"/>
    </row>
    <row r="17" spans="1:11">
      <c r="B17" s="2"/>
      <c r="C17" s="2"/>
      <c r="D17" s="2"/>
      <c r="E17" s="2"/>
      <c r="F17" s="2"/>
      <c r="G17" s="3"/>
      <c r="H17" s="3"/>
      <c r="I17" s="3"/>
      <c r="J17" s="3"/>
      <c r="K17" s="3"/>
    </row>
    <row r="18" spans="1:11">
      <c r="B18" s="2"/>
      <c r="C18" s="2"/>
      <c r="D18" s="2"/>
      <c r="E18" s="2"/>
      <c r="F18" s="2"/>
      <c r="G18" s="3"/>
      <c r="H18" s="3"/>
      <c r="I18" s="3"/>
      <c r="J18" s="3"/>
      <c r="K18" s="3"/>
    </row>
    <row r="19" spans="1:11">
      <c r="B19" s="2"/>
      <c r="C19" s="2"/>
      <c r="D19" s="2"/>
      <c r="E19" s="2"/>
      <c r="F19" s="2"/>
      <c r="G19" s="3"/>
      <c r="H19" s="3"/>
      <c r="I19" s="3"/>
      <c r="J19" s="3"/>
      <c r="K19" s="3"/>
    </row>
    <row r="20" spans="1:11">
      <c r="B20" s="2"/>
      <c r="C20" s="2"/>
      <c r="D20" s="2"/>
      <c r="E20" s="2"/>
      <c r="F20" s="2"/>
      <c r="G20" s="3"/>
      <c r="H20" s="3"/>
      <c r="I20" s="3"/>
      <c r="J20" s="3"/>
      <c r="K20" s="3"/>
    </row>
    <row r="21" spans="1:11" ht="27" customHeight="1">
      <c r="A21" s="19"/>
      <c r="B21" s="19"/>
      <c r="C21" s="19"/>
      <c r="D21" s="19"/>
      <c r="E21" s="19"/>
      <c r="F21" s="19"/>
      <c r="G21" s="19"/>
      <c r="H21" s="19"/>
      <c r="I21" s="19"/>
      <c r="J21" s="19"/>
      <c r="K21" s="19"/>
    </row>
    <row r="22" spans="1:11" ht="39" customHeight="1">
      <c r="B22" s="689" t="str">
        <f>+'Introducerea datelor'!B36&amp; " - in ("&amp;'Introducerea datelor'!D26&amp;")  "&amp;+I3&amp;" "&amp;+K3</f>
        <v>F2:  Budget and actual expenditures by Grant Objective (Bugetul și cheltuielile actuale după Obiectivele Grantului) - in (€)  Report Period(Perioada de Raportare): P11</v>
      </c>
      <c r="C22" s="689"/>
      <c r="D22" s="689"/>
      <c r="E22" s="689"/>
      <c r="F22" s="689"/>
      <c r="H22" s="689" t="str">
        <f>+'Introducerea datelor'!B58&amp;"      "&amp;+I3&amp;" "&amp;+K3</f>
        <v>F4:  Latest PR reporting and disbursement cycle (Ultima perioadă de raportare și debursare a RP)       Report Period(Perioada de Raportare): P11</v>
      </c>
      <c r="I22" s="689"/>
      <c r="J22" s="689"/>
      <c r="K22" s="689"/>
    </row>
    <row r="23" spans="1:11" ht="8.25" customHeight="1">
      <c r="B23" s="274" t="s">
        <v>40</v>
      </c>
      <c r="C23" s="690" t="s">
        <v>497</v>
      </c>
      <c r="D23" s="696"/>
      <c r="E23" s="696"/>
      <c r="F23" s="697"/>
      <c r="G23" s="290"/>
      <c r="H23" s="274" t="s">
        <v>39</v>
      </c>
      <c r="I23" s="693" t="s">
        <v>498</v>
      </c>
      <c r="J23" s="694"/>
      <c r="K23" s="695"/>
    </row>
    <row r="24" spans="1:11" ht="10.5" customHeight="1" thickBot="1">
      <c r="B24" s="171"/>
      <c r="C24" s="171"/>
      <c r="D24" s="171"/>
      <c r="E24" s="171"/>
      <c r="F24" s="171"/>
      <c r="G24" s="171"/>
      <c r="H24" s="172"/>
      <c r="I24" s="172"/>
      <c r="J24" s="171"/>
      <c r="K24" s="171"/>
    </row>
    <row r="25" spans="1:11" ht="25.5" customHeight="1" thickBot="1">
      <c r="B25" s="3"/>
      <c r="C25" s="3"/>
      <c r="D25" s="3"/>
      <c r="E25" s="3"/>
      <c r="F25" s="3"/>
      <c r="G25" s="250"/>
      <c r="H25" s="700" t="s">
        <v>315</v>
      </c>
      <c r="I25" s="701"/>
      <c r="J25" s="701"/>
      <c r="K25" s="702"/>
    </row>
    <row r="26" spans="1:11" ht="18.75" customHeight="1">
      <c r="B26" s="3"/>
      <c r="C26" s="3"/>
      <c r="D26" s="3"/>
      <c r="E26" s="3"/>
      <c r="F26" s="3"/>
      <c r="G26" s="220"/>
      <c r="H26" s="703"/>
      <c r="I26" s="704"/>
      <c r="J26" s="232" t="s">
        <v>90</v>
      </c>
      <c r="K26" s="233" t="s">
        <v>91</v>
      </c>
    </row>
    <row r="27" spans="1:11" ht="23.25" customHeight="1">
      <c r="B27" s="3"/>
      <c r="C27" s="3"/>
      <c r="D27" s="3"/>
      <c r="E27" s="3"/>
      <c r="F27" s="3"/>
      <c r="G27" s="251"/>
      <c r="H27" s="684" t="str">
        <f>'Introducerea datelor'!B62</f>
        <v>Days taken to submit final PU/DR to LFA (Zile necesare pentru remiterea PU/DR final către ALF)</v>
      </c>
      <c r="I27" s="685"/>
      <c r="J27" s="234">
        <f>+'Introducerea datelor'!C62</f>
        <v>45</v>
      </c>
      <c r="K27" s="231">
        <f>+'Introducerea datelor'!D62</f>
        <v>45</v>
      </c>
    </row>
    <row r="28" spans="1:11" ht="21" customHeight="1">
      <c r="B28" s="3"/>
      <c r="C28" s="3"/>
      <c r="D28" s="3"/>
      <c r="E28" s="3"/>
      <c r="F28" s="3"/>
      <c r="G28" s="251"/>
      <c r="H28" s="684" t="str">
        <f>'Introducerea datelor'!B63</f>
        <v>Days taken for disbursement to reach PR (Zile necesare pentru debursare către RP)</v>
      </c>
      <c r="I28" s="685"/>
      <c r="J28" s="234">
        <f>+'Introducerea datelor'!C63</f>
        <v>45</v>
      </c>
      <c r="K28" s="231">
        <f>+'Introducerea datelor'!D63</f>
        <v>45</v>
      </c>
    </row>
    <row r="29" spans="1:11" ht="21" customHeight="1" thickBot="1">
      <c r="B29" s="3"/>
      <c r="C29" s="3"/>
      <c r="D29" s="3"/>
      <c r="E29" s="3"/>
      <c r="F29" s="3"/>
      <c r="G29" s="251"/>
      <c r="H29" s="687" t="str">
        <f>'Introducerea datelor'!B64</f>
        <v>Days taken for disbursement to reach SRs  (Zile necesare pentru debursare către SR)</v>
      </c>
      <c r="I29" s="688"/>
      <c r="J29" s="235">
        <f>+'Introducerea datelor'!C64</f>
        <v>20</v>
      </c>
      <c r="K29" s="236">
        <f>+'Introducerea datelor'!D64</f>
        <v>5</v>
      </c>
    </row>
    <row r="30" spans="1:11">
      <c r="B30" s="3"/>
      <c r="C30" s="3"/>
      <c r="D30" s="3"/>
      <c r="E30" s="3"/>
      <c r="F30" s="3"/>
      <c r="G30" s="3"/>
      <c r="H30" s="3"/>
      <c r="I30" s="3"/>
      <c r="J30" s="3"/>
      <c r="K30" s="3"/>
    </row>
    <row r="31" spans="1:11">
      <c r="B31" s="3"/>
      <c r="C31" s="15"/>
      <c r="D31" s="191"/>
      <c r="E31" s="3"/>
      <c r="F31" s="3"/>
      <c r="G31" s="3"/>
      <c r="H31" s="3"/>
      <c r="I31" s="3"/>
      <c r="J31" s="3"/>
      <c r="K31" s="3"/>
    </row>
    <row r="32" spans="1:11">
      <c r="B32" s="3"/>
      <c r="C32" s="15"/>
      <c r="D32" s="191"/>
      <c r="E32" s="3"/>
      <c r="F32" s="3"/>
      <c r="G32" s="3"/>
      <c r="H32" s="3"/>
      <c r="I32" s="3"/>
      <c r="J32" s="3"/>
      <c r="K32" s="3"/>
    </row>
    <row r="34" spans="5:5">
      <c r="E34" s="19"/>
    </row>
  </sheetData>
  <mergeCells count="22">
    <mergeCell ref="E6:H6"/>
    <mergeCell ref="H27:I27"/>
    <mergeCell ref="H8:K8"/>
    <mergeCell ref="H29:I29"/>
    <mergeCell ref="H28:I28"/>
    <mergeCell ref="B22:F22"/>
    <mergeCell ref="H22:K22"/>
    <mergeCell ref="B8:F8"/>
    <mergeCell ref="C9:F9"/>
    <mergeCell ref="I23:K23"/>
    <mergeCell ref="C23:F23"/>
    <mergeCell ref="I9:K9"/>
    <mergeCell ref="H25:K25"/>
    <mergeCell ref="H26:I26"/>
    <mergeCell ref="B2:K2"/>
    <mergeCell ref="D5:I5"/>
    <mergeCell ref="I4:J4"/>
    <mergeCell ref="I3:J3"/>
    <mergeCell ref="E3:H3"/>
    <mergeCell ref="C3:D3"/>
    <mergeCell ref="C4:D4"/>
    <mergeCell ref="E4:H4"/>
  </mergeCells>
  <phoneticPr fontId="30" type="noConversion"/>
  <conditionalFormatting sqref="K27:K29">
    <cfRule type="cellIs" dxfId="32" priority="4" stopIfTrue="1" operator="greaterThan">
      <formula>J27</formula>
    </cfRule>
    <cfRule type="cellIs" dxfId="31" priority="5" stopIfTrue="1" operator="between">
      <formula>J27</formula>
      <formula>1</formula>
    </cfRule>
    <cfRule type="cellIs" dxfId="30" priority="6" stopIfTrue="1" operator="equal">
      <formula>0</formula>
    </cfRule>
  </conditionalFormatting>
  <conditionalFormatting sqref="C4:D4">
    <cfRule type="cellIs" dxfId="29" priority="1" stopIfTrue="1" operator="equal">
      <formula>"C"</formula>
    </cfRule>
    <cfRule type="cellIs" dxfId="28" priority="2" stopIfTrue="1" operator="equal">
      <formula>"B2"</formula>
    </cfRule>
    <cfRule type="cellIs" dxfId="27" priority="3" stopIfTrue="1" operator="equal">
      <formula>"B1"</formula>
    </cfRule>
  </conditionalFormatting>
  <pageMargins left="0.70866141732283472" right="0.70866141732283472" top="0.74803149606299213" bottom="0.74803149606299213" header="0.31496062992125984" footer="0.31496062992125984"/>
  <pageSetup paperSize="9" scale="97" orientation="landscape" r:id="rId1"/>
  <headerFooter>
    <oddFooter>&amp;L&amp;F&amp;C&amp;A&amp;RV1.0          &amp;D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1"/>
  </sheetPr>
  <dimension ref="A1:P35"/>
  <sheetViews>
    <sheetView showGridLines="0" topLeftCell="A19" zoomScaleNormal="100" workbookViewId="0">
      <selection activeCell="I16" sqref="I16:L16"/>
    </sheetView>
  </sheetViews>
  <sheetFormatPr defaultColWidth="11" defaultRowHeight="15"/>
  <cols>
    <col min="1" max="1" width="3.28515625" customWidth="1"/>
    <col min="2" max="2" width="10.42578125" customWidth="1"/>
    <col min="3" max="3" width="12.42578125" customWidth="1"/>
    <col min="4" max="4" width="13.140625" customWidth="1"/>
    <col min="5" max="5" width="11.42578125" customWidth="1"/>
    <col min="6" max="6" width="17" customWidth="1"/>
    <col min="7" max="7" width="3.85546875" customWidth="1"/>
    <col min="8" max="8" width="9.85546875" customWidth="1"/>
    <col min="9" max="9" width="13" customWidth="1"/>
    <col min="10" max="10" width="13.7109375" customWidth="1"/>
    <col min="11" max="11" width="13.5703125" customWidth="1"/>
    <col min="12" max="12" width="14.140625" customWidth="1"/>
  </cols>
  <sheetData>
    <row r="1" spans="1:16" ht="28.5" customHeight="1">
      <c r="C1" s="187"/>
      <c r="E1" s="188"/>
    </row>
    <row r="2" spans="1:16" ht="27.75" customHeight="1">
      <c r="B2" s="706" t="str">
        <f>+"Dashboard:  "&amp;"  "&amp;IF(+'Introducerea datelor'!C4="Please Select","",'Introducerea datelor'!C4&amp;" - ")&amp;IF('Introducerea datelor'!G6="Please Select","",'Introducerea datelor'!G6)</f>
        <v>Dashboard:    Moldova - TB</v>
      </c>
      <c r="C2" s="706"/>
      <c r="D2" s="706"/>
      <c r="E2" s="706"/>
      <c r="F2" s="706"/>
      <c r="G2" s="706"/>
      <c r="H2" s="706"/>
      <c r="I2" s="706"/>
      <c r="J2" s="706"/>
      <c r="K2" s="706"/>
      <c r="L2" s="706"/>
      <c r="M2" s="25"/>
      <c r="N2" s="25"/>
      <c r="O2" s="25"/>
      <c r="P2" s="25"/>
    </row>
    <row r="3" spans="1:16">
      <c r="B3" s="23" t="str">
        <f>+IF('Introducerea datelor'!G8="Please Select","",'Introducerea datelor'!G8)</f>
        <v>Round 9</v>
      </c>
      <c r="C3" s="714" t="str">
        <f>+IF('Introducerea datelor'!I8="Please Select","",'Introducerea datelor'!I8)</f>
        <v>Phase 2</v>
      </c>
      <c r="D3" s="714"/>
      <c r="E3" s="708"/>
      <c r="F3" s="708"/>
      <c r="G3" s="708"/>
      <c r="H3" s="708"/>
      <c r="I3" s="708"/>
      <c r="J3" s="709" t="str">
        <f>+'Introducerea datelor'!B16</f>
        <v>Report Period(Perioada de Raportare):</v>
      </c>
      <c r="K3" s="709"/>
      <c r="L3" s="161" t="str">
        <f>+'Introducerea datelor'!C16</f>
        <v>P11</v>
      </c>
    </row>
    <row r="4" spans="1:16">
      <c r="B4" s="23" t="str">
        <f>+'Introducerea datelor'!B12</f>
        <v>Latest Rating (Ultimul Rating):</v>
      </c>
      <c r="C4" s="682" t="str">
        <f>+IF('Introducerea datelor'!C12="Please Select","",'Introducerea datelor'!C12)</f>
        <v>A1</v>
      </c>
      <c r="D4" s="682"/>
      <c r="E4" s="708" t="str">
        <f>+'Introducerea datelor'!C8</f>
        <v>PAS Center</v>
      </c>
      <c r="F4" s="708"/>
      <c r="G4" s="708"/>
      <c r="H4" s="708"/>
      <c r="I4" s="708"/>
      <c r="J4" s="709" t="str">
        <f>+'Introducerea datelor'!D16</f>
        <v>From(De la):</v>
      </c>
      <c r="K4" s="710"/>
      <c r="L4" s="163">
        <f>+IF(ISBLANK('Introducerea datelor'!E16),"",'Introducerea datelor'!E16)</f>
        <v>41821</v>
      </c>
    </row>
    <row r="5" spans="1:16" ht="18.75" customHeight="1">
      <c r="B5" s="23"/>
      <c r="C5" s="23"/>
      <c r="D5" s="708" t="str">
        <f>+'Introducerea datelor'!G4</f>
        <v>Empowerment of people with TB and Communities in Moldova</v>
      </c>
      <c r="E5" s="708"/>
      <c r="F5" s="708"/>
      <c r="G5" s="708"/>
      <c r="H5" s="708"/>
      <c r="I5" s="708"/>
      <c r="J5" s="708"/>
      <c r="K5" s="23" t="str">
        <f>+'Introducerea datelor'!F16</f>
        <v>To(Pînă la):</v>
      </c>
      <c r="L5" s="163">
        <f>+IF(ISBLANK('Introducerea datelor'!G16),"",'Introducerea datelor'!G16)</f>
        <v>42004</v>
      </c>
    </row>
    <row r="6" spans="1:16" ht="18.75">
      <c r="B6" s="22"/>
      <c r="C6" s="23"/>
      <c r="D6" s="24"/>
      <c r="E6" s="707" t="s">
        <v>93</v>
      </c>
      <c r="F6" s="707"/>
      <c r="G6" s="707"/>
      <c r="H6" s="707"/>
      <c r="I6" s="707"/>
    </row>
    <row r="7" spans="1:16" ht="42.75" customHeight="1">
      <c r="B7" s="705" t="str">
        <f>+'Introducerea datelor'!B69&amp;"                "&amp;+J3&amp;" "&amp;+L3</f>
        <v>M1:  Status of Conditions Precedent (CPs) and Time Bound Actions (TBAs) (Statutul Condițiilor Precedente și a Acțiunilor Prestabilite în Timp)                 Report Period(Perioada de Raportare): P11</v>
      </c>
      <c r="C7" s="705"/>
      <c r="D7" s="705"/>
      <c r="E7" s="705"/>
      <c r="F7" s="705"/>
      <c r="H7" s="705" t="str">
        <f>+'Introducerea datelor'!B76&amp;"                                                                             "&amp;+J3&amp;"  "&amp;+L3</f>
        <v>M2:  Status of key PR management positions (Statutul pozițiilor cheie a RP)                                                                              Report Period(Perioada de Raportare):  P11</v>
      </c>
      <c r="I7" s="705"/>
      <c r="J7" s="705"/>
      <c r="K7" s="705"/>
      <c r="L7" s="705"/>
    </row>
    <row r="8" spans="1:16">
      <c r="B8" s="275" t="s">
        <v>39</v>
      </c>
      <c r="C8" s="693" t="s">
        <v>509</v>
      </c>
      <c r="D8" s="694"/>
      <c r="E8" s="694"/>
      <c r="F8" s="695"/>
      <c r="G8" s="291"/>
      <c r="H8" s="274" t="s">
        <v>39</v>
      </c>
      <c r="I8" s="718" t="s">
        <v>499</v>
      </c>
      <c r="J8" s="712"/>
      <c r="K8" s="712"/>
      <c r="L8" s="713"/>
    </row>
    <row r="9" spans="1:16">
      <c r="B9" s="19"/>
      <c r="C9" s="19"/>
      <c r="D9" s="19"/>
      <c r="E9" s="19"/>
      <c r="F9" s="19"/>
      <c r="G9" s="19"/>
      <c r="H9" s="19"/>
    </row>
    <row r="10" spans="1:16">
      <c r="A10" s="44"/>
      <c r="B10" s="19"/>
      <c r="C10" s="19"/>
      <c r="D10" s="719"/>
      <c r="E10" s="616"/>
      <c r="F10" s="616"/>
      <c r="G10" s="166"/>
      <c r="H10" s="19"/>
      <c r="N10" s="46"/>
      <c r="O10" s="46"/>
      <c r="P10" s="45"/>
    </row>
    <row r="11" spans="1:16">
      <c r="B11" s="19"/>
      <c r="C11" s="27"/>
      <c r="D11" s="719"/>
      <c r="E11" s="27"/>
      <c r="F11" s="27"/>
      <c r="G11" s="27"/>
      <c r="H11" s="27"/>
      <c r="N11" s="19"/>
      <c r="O11" s="19"/>
    </row>
    <row r="12" spans="1:16">
      <c r="B12" s="27"/>
      <c r="C12" s="75"/>
      <c r="D12" s="76"/>
      <c r="E12" s="76"/>
      <c r="F12" s="76"/>
      <c r="G12" s="76"/>
      <c r="H12" s="77"/>
    </row>
    <row r="13" spans="1:16">
      <c r="B13" s="27"/>
      <c r="C13" s="75"/>
      <c r="D13" s="76"/>
      <c r="E13" s="76"/>
      <c r="F13" s="76"/>
      <c r="G13" s="76"/>
      <c r="H13" s="77"/>
    </row>
    <row r="15" spans="1:16" ht="27.75" customHeight="1">
      <c r="B15" s="705" t="str">
        <f>+'Introducerea datelor'!B81&amp;"                                                                                                  "&amp;+J3&amp;" "&amp;+L3</f>
        <v>M3:  Contractual arrangements (SRs)  (Aranjamente contractuale (SR))                                                                                                   Report Period(Perioada de Raportare): P11</v>
      </c>
      <c r="C15" s="705"/>
      <c r="D15" s="705"/>
      <c r="E15" s="705"/>
      <c r="F15" s="705"/>
      <c r="H15" s="705" t="str">
        <f>+'Introducerea datelor'!B86&amp;"                                                             "&amp;+J3&amp;" "&amp;+L3</f>
        <v>M4: Number of complete reports received on time (Numărul rapoartelor complete recepționate la timp)                                                             Report Period(Perioada de Raportare): P11</v>
      </c>
      <c r="I15" s="705"/>
      <c r="J15" s="705"/>
      <c r="K15" s="705"/>
      <c r="L15" s="705"/>
      <c r="M15" s="705"/>
    </row>
    <row r="16" spans="1:16" ht="26.25" customHeight="1">
      <c r="B16" s="275" t="s">
        <v>39</v>
      </c>
      <c r="C16" s="693" t="s">
        <v>500</v>
      </c>
      <c r="D16" s="720"/>
      <c r="E16" s="720"/>
      <c r="F16" s="721"/>
      <c r="G16" s="291"/>
      <c r="H16" s="274" t="s">
        <v>39</v>
      </c>
      <c r="I16" s="693" t="s">
        <v>503</v>
      </c>
      <c r="J16" s="694"/>
      <c r="K16" s="694"/>
      <c r="L16" s="695"/>
    </row>
    <row r="17" spans="2:13">
      <c r="B17" s="28"/>
      <c r="H17" s="29"/>
    </row>
    <row r="18" spans="2:13">
      <c r="M18" s="79"/>
    </row>
    <row r="26" spans="2:13" ht="53.25" customHeight="1">
      <c r="B26" s="705" t="str">
        <f>+'Introducerea datelor'!B92</f>
        <v>M5: Budget and Procurement of health products, health equipment, medicines and pharmaceuticals (Bugetul și Procurarea produselor medicale, echipamentului medical, medicamentelor și produselor farmaceutice )</v>
      </c>
      <c r="C26" s="705"/>
      <c r="D26" s="705"/>
      <c r="E26" s="705"/>
      <c r="F26" s="705"/>
      <c r="H26" s="705" t="str">
        <f>+'Introducerea datelor'!B105&amp;"                                                                "&amp;+J3&amp;"  "&amp;+L3</f>
        <v>M6: Difference between current and safety stock (Diferență între stocul curent și stocul de siguranță)                                                                Report Period(Perioada de Raportare):  P11</v>
      </c>
      <c r="I26" s="705"/>
      <c r="J26" s="705"/>
      <c r="K26" s="705"/>
      <c r="L26" s="705"/>
      <c r="M26" s="705"/>
    </row>
    <row r="27" spans="2:13" ht="33.75" customHeight="1">
      <c r="B27" s="273" t="s">
        <v>39</v>
      </c>
      <c r="C27" s="690"/>
      <c r="D27" s="712"/>
      <c r="E27" s="712"/>
      <c r="F27" s="713"/>
      <c r="G27" s="291"/>
      <c r="H27" s="274" t="s">
        <v>39</v>
      </c>
      <c r="I27" s="693"/>
      <c r="J27" s="694"/>
      <c r="K27" s="694"/>
      <c r="L27" s="695"/>
    </row>
    <row r="28" spans="2:13" ht="15.75" thickBot="1"/>
    <row r="29" spans="2:13" ht="44.25" customHeight="1">
      <c r="F29" s="257"/>
      <c r="G29" s="257"/>
      <c r="H29" s="177" t="s">
        <v>62</v>
      </c>
      <c r="I29" s="253" t="s">
        <v>103</v>
      </c>
      <c r="J29" s="272" t="s">
        <v>336</v>
      </c>
      <c r="K29" s="176" t="s">
        <v>331</v>
      </c>
      <c r="L29" s="254" t="s">
        <v>330</v>
      </c>
    </row>
    <row r="30" spans="2:13" ht="15" customHeight="1">
      <c r="F30" s="257"/>
      <c r="G30" s="257"/>
      <c r="H30" s="715" t="str">
        <f>+'Introducerea datelor'!B108</f>
        <v>TB</v>
      </c>
      <c r="I30" s="255" t="str">
        <f>+'Introducerea datelor'!C108</f>
        <v>Please Select</v>
      </c>
      <c r="J30" s="344" t="str">
        <f>+'Introducerea datelor'!I108</f>
        <v/>
      </c>
      <c r="K30" s="345">
        <f>+'Introducerea datelor'!J108</f>
        <v>0</v>
      </c>
      <c r="L30" s="329" t="str">
        <f>+'Introducerea datelor'!K108</f>
        <v/>
      </c>
    </row>
    <row r="31" spans="2:13">
      <c r="F31" s="257"/>
      <c r="G31" s="257"/>
      <c r="H31" s="716"/>
      <c r="I31" s="255" t="str">
        <f>+'Introducerea datelor'!C109</f>
        <v>Please Select</v>
      </c>
      <c r="J31" s="344" t="str">
        <f>+'Introducerea datelor'!I109</f>
        <v/>
      </c>
      <c r="K31" s="345">
        <f>+'Introducerea datelor'!J109</f>
        <v>0</v>
      </c>
      <c r="L31" s="330" t="str">
        <f>+'Introducerea datelor'!K109</f>
        <v/>
      </c>
    </row>
    <row r="32" spans="2:13">
      <c r="F32" s="257"/>
      <c r="G32" s="257"/>
      <c r="H32" s="716"/>
      <c r="I32" s="255" t="str">
        <f>+'Introducerea datelor'!C110</f>
        <v>Please Select</v>
      </c>
      <c r="J32" s="344" t="str">
        <f>+'Introducerea datelor'!I110</f>
        <v/>
      </c>
      <c r="K32" s="345">
        <f>+'Introducerea datelor'!J110</f>
        <v>0</v>
      </c>
      <c r="L32" s="329" t="str">
        <f>+'Introducerea datelor'!K110</f>
        <v/>
      </c>
    </row>
    <row r="33" spans="2:12" ht="15.75" thickBot="1">
      <c r="F33" s="257"/>
      <c r="G33" s="257"/>
      <c r="H33" s="717"/>
      <c r="I33" s="256" t="str">
        <f>+'Introducerea datelor'!C111</f>
        <v>Please Select</v>
      </c>
      <c r="J33" s="346" t="str">
        <f>+'Introducerea datelor'!I111</f>
        <v/>
      </c>
      <c r="K33" s="347">
        <f>+'Introducerea datelor'!J111</f>
        <v>0</v>
      </c>
      <c r="L33" s="329" t="str">
        <f>+'Introducerea datelor'!K111</f>
        <v/>
      </c>
    </row>
    <row r="34" spans="2:12" ht="24.75" customHeight="1">
      <c r="B34" s="711" t="str">
        <f>+'Introducerea datelor'!B102</f>
        <v>* Includes only EFR category 4 and 5  (Health products and health equipment &amp; Medicines and Pharmaceuticals) (* Include numai EFR categoriile 4 și 5  (Produse medicale și Echipamente medicale &amp; Medicamente și Produse farmaceutice))</v>
      </c>
      <c r="C34" s="711"/>
      <c r="D34" s="711"/>
      <c r="E34" s="711"/>
      <c r="F34" s="19"/>
      <c r="G34" s="19"/>
      <c r="H34" s="173"/>
      <c r="I34" s="174"/>
      <c r="J34" s="175"/>
      <c r="K34" s="166"/>
      <c r="L34" s="20"/>
    </row>
    <row r="35" spans="2:12">
      <c r="F35" s="19"/>
      <c r="G35" s="19"/>
      <c r="H35" s="19"/>
      <c r="I35" s="19"/>
      <c r="J35" s="19"/>
      <c r="K35" s="19"/>
      <c r="L35" s="19"/>
    </row>
  </sheetData>
  <sheetProtection sheet="1" objects="1" scenarios="1"/>
  <mergeCells count="25">
    <mergeCell ref="B15:F15"/>
    <mergeCell ref="H15:M15"/>
    <mergeCell ref="B34:E34"/>
    <mergeCell ref="C27:F27"/>
    <mergeCell ref="C3:D3"/>
    <mergeCell ref="E4:I4"/>
    <mergeCell ref="H30:H33"/>
    <mergeCell ref="I8:L8"/>
    <mergeCell ref="I16:L16"/>
    <mergeCell ref="I27:L27"/>
    <mergeCell ref="D10:D11"/>
    <mergeCell ref="B26:F26"/>
    <mergeCell ref="H26:M26"/>
    <mergeCell ref="C16:F16"/>
    <mergeCell ref="E10:F10"/>
    <mergeCell ref="C8:F8"/>
    <mergeCell ref="B7:F7"/>
    <mergeCell ref="H7:L7"/>
    <mergeCell ref="B2:L2"/>
    <mergeCell ref="C4:D4"/>
    <mergeCell ref="E6:I6"/>
    <mergeCell ref="E3:I3"/>
    <mergeCell ref="J3:K3"/>
    <mergeCell ref="J4:K4"/>
    <mergeCell ref="D5:J5"/>
  </mergeCells>
  <phoneticPr fontId="30" type="noConversion"/>
  <conditionalFormatting sqref="D12:D13">
    <cfRule type="cellIs" dxfId="26" priority="1" stopIfTrue="1" operator="greaterThan">
      <formula>0</formula>
    </cfRule>
  </conditionalFormatting>
  <conditionalFormatting sqref="E12:E13">
    <cfRule type="cellIs" dxfId="25" priority="2" stopIfTrue="1" operator="greaterThan">
      <formula>0</formula>
    </cfRule>
  </conditionalFormatting>
  <conditionalFormatting sqref="F12:G13">
    <cfRule type="cellIs" dxfId="24" priority="3" stopIfTrue="1" operator="greaterThan">
      <formula>0</formula>
    </cfRule>
  </conditionalFormatting>
  <conditionalFormatting sqref="C4:D4">
    <cfRule type="cellIs" dxfId="23" priority="4" stopIfTrue="1" operator="equal">
      <formula>"C"</formula>
    </cfRule>
    <cfRule type="cellIs" dxfId="22" priority="5" stopIfTrue="1" operator="equal">
      <formula>"B2"</formula>
    </cfRule>
    <cfRule type="cellIs" dxfId="21" priority="6" stopIfTrue="1" operator="equal">
      <formula>"B1"</formula>
    </cfRule>
  </conditionalFormatting>
  <conditionalFormatting sqref="L30 L32:L33">
    <cfRule type="cellIs" dxfId="20" priority="13" stopIfTrue="1" operator="lessThan">
      <formula>1</formula>
    </cfRule>
    <cfRule type="cellIs" dxfId="19" priority="14" stopIfTrue="1" operator="between">
      <formula>3</formula>
      <formula>17</formula>
    </cfRule>
    <cfRule type="cellIs" dxfId="18" priority="15" stopIfTrue="1" operator="between">
      <formula>1</formula>
      <formula>3</formula>
    </cfRule>
  </conditionalFormatting>
  <conditionalFormatting sqref="L31">
    <cfRule type="cellIs" dxfId="17" priority="16" stopIfTrue="1" operator="lessThan">
      <formula>1</formula>
    </cfRule>
    <cfRule type="cellIs" dxfId="16" priority="17" stopIfTrue="1" operator="between">
      <formula>3</formula>
      <formula>100</formula>
    </cfRule>
    <cfRule type="cellIs" dxfId="15" priority="18" stopIfTrue="1" operator="between">
      <formula>1</formula>
      <formula>3</formula>
    </cfRule>
  </conditionalFormatting>
  <pageMargins left="0.70866141732283472" right="0.70866141732283472" top="0.74803149606299213" bottom="0.74803149606299213" header="0.31496062992125984" footer="0.31496062992125984"/>
  <pageSetup paperSize="9" scale="83" orientation="landscape" r:id="rId1"/>
  <headerFooter alignWithMargins="0">
    <oddFooter>&amp;L&amp;F&amp;C&amp;A&amp;RV1.0          &amp;D</oddFooter>
  </headerFooter>
  <colBreaks count="1" manualBreakCount="1">
    <brk id="12" max="33"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1"/>
  </sheetPr>
  <dimension ref="A1:AI29"/>
  <sheetViews>
    <sheetView showGridLines="0" topLeftCell="A29" zoomScale="86" zoomScaleNormal="86" workbookViewId="0">
      <selection activeCell="B23" sqref="B23:D23"/>
    </sheetView>
  </sheetViews>
  <sheetFormatPr defaultColWidth="11" defaultRowHeight="15"/>
  <cols>
    <col min="1" max="1" width="4.140625" customWidth="1"/>
    <col min="2" max="2" width="11.28515625" customWidth="1"/>
    <col min="3" max="3" width="17.5703125" customWidth="1"/>
    <col min="4" max="4" width="11.7109375" customWidth="1"/>
    <col min="5" max="5" width="12.28515625" customWidth="1"/>
    <col min="6" max="6" width="8.85546875" customWidth="1"/>
    <col min="7" max="7" width="8" customWidth="1"/>
    <col min="8" max="8" width="10.42578125" customWidth="1"/>
    <col min="9" max="9" width="4.7109375" customWidth="1"/>
    <col min="10" max="10" width="6.5703125" customWidth="1"/>
    <col min="11" max="11" width="11.140625" customWidth="1"/>
    <col min="12" max="12" width="11.5703125" customWidth="1"/>
    <col min="13" max="13" width="6.140625" customWidth="1"/>
    <col min="14" max="14" width="13" customWidth="1"/>
    <col min="15" max="15" width="10.85546875" customWidth="1"/>
    <col min="16" max="16" width="12.85546875" customWidth="1"/>
    <col min="17" max="17" width="15.7109375" customWidth="1"/>
    <col min="18" max="18" width="6.5703125" customWidth="1"/>
  </cols>
  <sheetData>
    <row r="1" spans="1:35" ht="26.25" customHeight="1">
      <c r="A1" s="3"/>
      <c r="B1" s="3"/>
      <c r="C1" s="3"/>
      <c r="D1" s="3"/>
      <c r="E1" s="3"/>
      <c r="F1" s="3"/>
      <c r="G1" s="3"/>
      <c r="H1" s="3"/>
      <c r="I1" s="3"/>
      <c r="J1" s="3"/>
      <c r="K1" s="3"/>
      <c r="L1" s="3"/>
      <c r="M1" s="3"/>
      <c r="N1" s="3"/>
      <c r="O1" s="3"/>
      <c r="P1" s="3"/>
    </row>
    <row r="2" spans="1:35" ht="21.75" customHeight="1">
      <c r="A2" s="3"/>
      <c r="B2" s="748" t="str">
        <f>+"Dashboard:  "&amp;"  "&amp;IF(+'Introducerea datelor'!C4="Please Select","",'Introducerea datelor'!C4&amp;" - ")&amp;IF('Introducerea datelor'!G6="Please Select","",'Introducerea datelor'!G6)</f>
        <v>Dashboard:    Moldova - TB</v>
      </c>
      <c r="C2" s="748"/>
      <c r="D2" s="748"/>
      <c r="E2" s="748"/>
      <c r="F2" s="748"/>
      <c r="G2" s="748"/>
      <c r="H2" s="748"/>
      <c r="I2" s="748"/>
      <c r="J2" s="748"/>
      <c r="K2" s="748"/>
      <c r="L2" s="748"/>
      <c r="M2" s="748"/>
      <c r="N2" s="748"/>
      <c r="O2" s="748"/>
      <c r="P2" s="748"/>
      <c r="Q2" s="748"/>
    </row>
    <row r="3" spans="1:35" ht="18.75">
      <c r="A3" s="3"/>
      <c r="B3" s="107" t="str">
        <f>+IF('Introducerea datelor'!G8="Please Select","",'Introducerea datelor'!G8)</f>
        <v>Round 9</v>
      </c>
      <c r="C3" s="681" t="str">
        <f>+IF('Introducerea datelor'!I8="Please Select","",'Introducerea datelor'!I8)</f>
        <v>Phase 2</v>
      </c>
      <c r="D3" s="681"/>
      <c r="E3" s="680"/>
      <c r="F3" s="680"/>
      <c r="G3" s="680"/>
      <c r="H3" s="680"/>
      <c r="I3" s="752"/>
      <c r="J3" s="752"/>
      <c r="K3" s="752"/>
      <c r="L3" s="3"/>
      <c r="M3" s="3"/>
      <c r="O3" s="678" t="str">
        <f>+'Introducerea datelor'!B16</f>
        <v>Report Period(Perioada de Raportare):</v>
      </c>
      <c r="P3" s="678"/>
      <c r="Q3" s="162" t="str">
        <f>+'Introducerea datelor'!C16</f>
        <v>P11</v>
      </c>
    </row>
    <row r="4" spans="1:35" ht="12" customHeight="1">
      <c r="A4" s="3"/>
      <c r="B4" s="107" t="str">
        <f>+'Introducerea datelor'!B12</f>
        <v>Latest Rating (Ultimul Rating):</v>
      </c>
      <c r="C4" s="753" t="str">
        <f>+IF('Introducerea datelor'!C12="Please Select","",'Introducerea datelor'!C12)</f>
        <v>A1</v>
      </c>
      <c r="D4" s="753"/>
      <c r="E4" s="680" t="str">
        <f>+'Introducerea datelor'!C8</f>
        <v>PAS Center</v>
      </c>
      <c r="F4" s="680"/>
      <c r="G4" s="680"/>
      <c r="H4" s="680"/>
      <c r="I4" s="680"/>
      <c r="J4" s="680"/>
      <c r="K4" s="680"/>
      <c r="L4" s="680"/>
      <c r="M4" s="3"/>
      <c r="O4" s="259"/>
      <c r="P4" s="107" t="str">
        <f>+'Introducerea datelor'!D16</f>
        <v>From(De la):</v>
      </c>
      <c r="Q4" s="260">
        <f>+IF(ISBLANK('Introducerea datelor'!E16),"",'Introducerea datelor'!E16)</f>
        <v>41821</v>
      </c>
      <c r="Y4" s="67"/>
      <c r="Z4" s="67"/>
      <c r="AA4" s="67"/>
      <c r="AB4" s="67"/>
      <c r="AC4" s="67"/>
    </row>
    <row r="5" spans="1:35" ht="30" customHeight="1">
      <c r="A5" s="3"/>
      <c r="B5" s="107"/>
      <c r="C5" s="107"/>
      <c r="D5" s="749" t="str">
        <f>+'Introducerea datelor'!G4</f>
        <v>Empowerment of people with TB and Communities in Moldova</v>
      </c>
      <c r="E5" s="749"/>
      <c r="F5" s="749"/>
      <c r="G5" s="749"/>
      <c r="H5" s="749"/>
      <c r="I5" s="749"/>
      <c r="J5" s="749"/>
      <c r="K5" s="749"/>
      <c r="L5" s="749"/>
      <c r="M5" s="749"/>
      <c r="N5" s="749"/>
      <c r="P5" s="107" t="str">
        <f>+'Introducerea datelor'!F16</f>
        <v>To(Pînă la):</v>
      </c>
      <c r="Q5" s="260">
        <f>+IF(ISBLANK('Introducerea datelor'!G16),"",'Introducerea datelor'!G16)</f>
        <v>42004</v>
      </c>
      <c r="S5" s="184"/>
      <c r="T5" s="184"/>
      <c r="U5" s="184"/>
      <c r="V5" s="184"/>
      <c r="W5" s="184"/>
      <c r="X5" s="184"/>
      <c r="Y5" s="67"/>
      <c r="Z5" s="67"/>
      <c r="AA5" s="67" t="s">
        <v>72</v>
      </c>
      <c r="AB5" s="67"/>
      <c r="AC5" s="67" t="s">
        <v>281</v>
      </c>
      <c r="AD5" s="184"/>
      <c r="AE5" s="184"/>
      <c r="AF5" s="184"/>
      <c r="AG5" s="184"/>
      <c r="AH5" s="184"/>
      <c r="AI5" s="184"/>
    </row>
    <row r="6" spans="1:35" ht="19.5" customHeight="1">
      <c r="A6" s="3"/>
      <c r="B6" s="107"/>
      <c r="C6" s="107"/>
      <c r="D6" s="182"/>
      <c r="E6" s="182"/>
      <c r="F6" s="751" t="s">
        <v>361</v>
      </c>
      <c r="G6" s="751"/>
      <c r="H6" s="751"/>
      <c r="I6" s="751"/>
      <c r="J6" s="751"/>
      <c r="K6" s="751"/>
      <c r="L6" s="182"/>
      <c r="M6" s="3"/>
      <c r="N6" s="3"/>
      <c r="O6" s="164"/>
      <c r="P6" s="204"/>
      <c r="S6" s="184"/>
      <c r="T6" s="184"/>
      <c r="U6" s="184"/>
      <c r="V6" s="184"/>
      <c r="W6" s="184"/>
      <c r="X6" s="184"/>
      <c r="Y6" s="67"/>
      <c r="Z6" s="67"/>
      <c r="AA6" s="67"/>
      <c r="AB6" s="67"/>
      <c r="AC6" s="67"/>
      <c r="AD6" s="184"/>
      <c r="AE6" s="184"/>
      <c r="AF6" s="184"/>
      <c r="AG6" s="184"/>
      <c r="AH6" s="184"/>
      <c r="AI6" s="184"/>
    </row>
    <row r="7" spans="1:35" ht="3" customHeight="1">
      <c r="A7" s="3"/>
      <c r="B7" s="107"/>
      <c r="C7" s="107"/>
      <c r="D7" s="182"/>
      <c r="E7" s="182"/>
      <c r="F7" s="182"/>
      <c r="G7" s="182"/>
      <c r="H7" s="182"/>
      <c r="I7" s="182"/>
      <c r="J7" s="182"/>
      <c r="K7" s="182"/>
      <c r="L7" s="182"/>
      <c r="M7" s="3"/>
      <c r="N7" s="3"/>
      <c r="O7" s="164"/>
      <c r="P7" s="163"/>
      <c r="Q7" s="163"/>
      <c r="S7" s="184"/>
      <c r="T7" s="184"/>
      <c r="U7" s="184"/>
      <c r="V7" s="184"/>
      <c r="W7" s="184"/>
      <c r="X7" s="184"/>
      <c r="Y7" s="67"/>
      <c r="Z7" s="67"/>
      <c r="AA7" s="67"/>
      <c r="AB7" s="67"/>
      <c r="AC7" s="67"/>
      <c r="AD7" s="184"/>
      <c r="AE7" s="184"/>
      <c r="AF7" s="184"/>
      <c r="AG7" s="184"/>
      <c r="AH7" s="184"/>
      <c r="AI7" s="184"/>
    </row>
    <row r="8" spans="1:35" ht="54.75" customHeight="1">
      <c r="A8" s="3"/>
      <c r="B8" s="754" t="s">
        <v>32</v>
      </c>
      <c r="C8" s="755"/>
      <c r="D8" s="755"/>
      <c r="E8" s="755"/>
      <c r="F8" s="750" t="s">
        <v>33</v>
      </c>
      <c r="G8" s="750"/>
      <c r="H8" s="750"/>
      <c r="I8" s="750"/>
      <c r="J8" s="750"/>
      <c r="K8" s="750"/>
      <c r="L8" s="750" t="s">
        <v>21</v>
      </c>
      <c r="M8" s="750"/>
      <c r="N8" s="750"/>
      <c r="O8" s="750"/>
      <c r="P8" s="750"/>
      <c r="Q8" s="750"/>
      <c r="S8" s="184"/>
      <c r="T8" s="184"/>
      <c r="U8" s="184"/>
      <c r="V8" s="184"/>
      <c r="W8" s="184"/>
      <c r="X8" s="184"/>
      <c r="Y8" s="67"/>
      <c r="Z8" s="67"/>
      <c r="AA8" s="67"/>
      <c r="AB8" s="67"/>
      <c r="AC8" s="67"/>
      <c r="AD8" s="184"/>
      <c r="AE8" s="184"/>
      <c r="AF8" s="184"/>
      <c r="AG8" s="184"/>
      <c r="AH8" s="184"/>
      <c r="AI8" s="184"/>
    </row>
    <row r="9" spans="1:35" ht="123.75" customHeight="1">
      <c r="A9" s="3"/>
      <c r="B9" s="359" t="s">
        <v>370</v>
      </c>
      <c r="C9" s="743" t="str">
        <f>L20</f>
        <v xml:space="preserve">During the reporting period, 1253 TB patients registered under DOTS program received incentives for improved treatment compliance.  The indicator is 113% achieved.                                                                                                                                                                                         
Pe parcursul semestrului, 1253 pacienți cu TB înregistrați în programul DOTS au primit stimulente pentru îmbunătățirea  aderenței la  tratament. Indicatorul este atins in proportie de 113,%. </v>
      </c>
      <c r="D9" s="744"/>
      <c r="E9" s="745"/>
      <c r="F9" s="359" t="s">
        <v>371</v>
      </c>
      <c r="G9" s="730" t="str">
        <f>L21</f>
        <v xml:space="preserve">In reporting period  a total of 326 MDR-TB patients were received incentives for improved treatment compliance. The indicator is achieved.                                                                                                                                                                                                                                             
În semestrul  indicat  un total de 326 de pacienţi MDR-TB au primit stimulente pentru îmbunătățirea respectării tratamentului.  Indicatorul este atins. </v>
      </c>
      <c r="H9" s="733"/>
      <c r="I9" s="733"/>
      <c r="J9" s="733"/>
      <c r="K9" s="734"/>
      <c r="L9" s="359" t="s">
        <v>372</v>
      </c>
      <c r="M9" s="730" t="str">
        <f>L22</f>
        <v>During the reporting period  a total of 97 persons were trained, from them: 52 people from multidisciplinary teams of the community center; 15 people from NGOs in DOT and TB community aspects and 30 volunteers trained from the NGOs network in TB community aspects. The indicator is overachieved in proportion of 176,36%. Reason for variance: one additional training for people from NGOs in DOT and TB community aspects" was held on November,2014, based on the request of the NGO Platform,  with the GF aprpoval. The budget for the  additional training was not exceeded, using the obtained savings.                                                                                                                                                                                                                     
Pe parcursul semestrului dat, un total de 97 de persoane au fost instruite, dintre care: 52 de persoane din echipele multidisciplinare din centrul comunitar; 15 persoane din ONG-uri care activează în aspecte comunitare, DOT şi TB şi 30 voluntari din reţeaua de ONG-uri. Indicatorul este supraindeplinit în proporţie de 176,36%.  Motivul pentru variaţii: o instruire aditionala pentru persoanele din ONG-uri care activează în aspecte comunitare, DOT şi TB, a avut loc in noiembrie, 2014, bazat pe cererea Platformei ONG, cu aprobarea FG. Bugetul pentru instruirea aditionala nu a fost depășit, fiind  folosite economiile obținute.</v>
      </c>
      <c r="N9" s="731"/>
      <c r="O9" s="731"/>
      <c r="P9" s="731"/>
      <c r="Q9" s="732"/>
      <c r="S9" s="184"/>
      <c r="T9" s="184"/>
      <c r="U9" s="184"/>
      <c r="V9" s="184"/>
      <c r="W9" s="184"/>
      <c r="X9" s="184"/>
      <c r="Y9" s="184"/>
      <c r="Z9" s="184"/>
      <c r="AA9" s="184"/>
      <c r="AB9" s="184"/>
      <c r="AC9" s="184"/>
      <c r="AD9" s="184"/>
      <c r="AE9" s="184"/>
      <c r="AF9" s="184"/>
      <c r="AG9" s="184"/>
      <c r="AH9" s="184"/>
      <c r="AI9" s="184"/>
    </row>
    <row r="10" spans="1:35" ht="18.75" customHeight="1">
      <c r="A10" s="3"/>
      <c r="B10" s="107"/>
      <c r="C10" s="107"/>
      <c r="D10" s="182"/>
      <c r="E10" s="182"/>
      <c r="F10" s="182"/>
      <c r="G10" s="182"/>
      <c r="H10" s="182"/>
      <c r="I10" s="182"/>
      <c r="J10" s="182"/>
      <c r="K10" s="182"/>
      <c r="L10" s="182"/>
      <c r="M10" s="3"/>
      <c r="N10" s="3"/>
      <c r="O10" s="164"/>
      <c r="P10" s="163"/>
      <c r="S10" s="184"/>
      <c r="T10" s="184"/>
      <c r="U10" s="184"/>
      <c r="V10" s="184"/>
      <c r="W10" s="184"/>
      <c r="X10" s="184"/>
      <c r="Y10" s="184"/>
      <c r="Z10" s="184"/>
      <c r="AA10" s="184"/>
      <c r="AB10" s="184"/>
      <c r="AC10" s="184"/>
      <c r="AD10" s="184"/>
      <c r="AE10" s="184"/>
      <c r="AF10" s="184"/>
      <c r="AG10" s="184"/>
      <c r="AH10" s="184"/>
      <c r="AI10" s="184"/>
    </row>
    <row r="11" spans="1:35" ht="18.75" customHeight="1">
      <c r="A11" s="3"/>
      <c r="B11" s="107"/>
      <c r="C11" s="107"/>
      <c r="D11" s="182"/>
      <c r="E11" s="182"/>
      <c r="F11" s="182"/>
      <c r="G11" s="182"/>
      <c r="H11" s="182"/>
      <c r="I11" s="182"/>
      <c r="J11" s="182"/>
      <c r="K11" s="182"/>
      <c r="L11" s="182"/>
      <c r="M11" s="3"/>
      <c r="N11" s="3"/>
      <c r="O11" s="164"/>
      <c r="P11" s="163"/>
      <c r="S11" s="184"/>
      <c r="T11" s="184"/>
      <c r="U11" s="184"/>
      <c r="V11" s="184"/>
      <c r="W11" s="184"/>
      <c r="X11" s="184"/>
      <c r="Y11" s="184"/>
      <c r="Z11" s="184"/>
      <c r="AA11" s="184"/>
      <c r="AB11" s="184"/>
      <c r="AC11" s="184"/>
      <c r="AD11" s="184"/>
      <c r="AE11" s="184"/>
      <c r="AF11" s="184"/>
      <c r="AG11" s="184"/>
      <c r="AH11" s="184"/>
      <c r="AI11" s="184"/>
    </row>
    <row r="12" spans="1:35" ht="18.75" customHeight="1">
      <c r="A12" s="3"/>
      <c r="B12" s="107"/>
      <c r="C12" s="107"/>
      <c r="D12" s="182"/>
      <c r="E12" s="182"/>
      <c r="F12" s="182"/>
      <c r="G12" s="182"/>
      <c r="H12" s="182"/>
      <c r="I12" s="182"/>
      <c r="J12" s="182"/>
      <c r="K12" s="182"/>
      <c r="L12" s="182"/>
      <c r="M12" s="3"/>
      <c r="N12" s="3"/>
      <c r="O12" s="164"/>
      <c r="P12" s="163"/>
      <c r="S12" s="184"/>
      <c r="T12" s="184"/>
      <c r="U12" s="184"/>
      <c r="V12" s="184"/>
      <c r="W12" s="184"/>
      <c r="X12" s="184"/>
      <c r="Y12" s="184"/>
      <c r="Z12" s="184"/>
      <c r="AA12" s="184"/>
      <c r="AB12" s="184"/>
      <c r="AC12" s="184"/>
      <c r="AD12" s="184"/>
      <c r="AE12" s="184"/>
      <c r="AF12" s="184"/>
      <c r="AG12" s="184"/>
      <c r="AH12" s="184"/>
      <c r="AI12" s="184"/>
    </row>
    <row r="13" spans="1:35" ht="18.75" customHeight="1">
      <c r="A13" s="3"/>
      <c r="B13" s="107"/>
      <c r="C13" s="107"/>
      <c r="D13" s="182"/>
      <c r="E13" s="182"/>
      <c r="F13" s="182"/>
      <c r="G13" s="182"/>
      <c r="H13" s="182"/>
      <c r="I13" s="182"/>
      <c r="J13" s="182"/>
      <c r="K13" s="182"/>
      <c r="L13" s="182"/>
      <c r="M13" s="3"/>
      <c r="N13" s="3"/>
      <c r="O13" s="164"/>
      <c r="P13" s="163"/>
      <c r="S13" s="184"/>
      <c r="T13" s="184"/>
      <c r="U13" s="184"/>
      <c r="V13" s="184"/>
      <c r="W13" s="184"/>
      <c r="X13" s="184"/>
      <c r="Y13" s="184"/>
      <c r="Z13" s="184"/>
      <c r="AA13" s="184"/>
      <c r="AB13" s="184"/>
      <c r="AC13" s="184"/>
      <c r="AD13" s="184"/>
      <c r="AE13" s="184"/>
      <c r="AF13" s="184"/>
      <c r="AG13" s="184"/>
      <c r="AH13" s="184"/>
      <c r="AI13" s="184"/>
    </row>
    <row r="14" spans="1:35" ht="18.75" customHeight="1">
      <c r="A14" s="3"/>
      <c r="B14" s="107"/>
      <c r="C14" s="107"/>
      <c r="D14" s="182"/>
      <c r="E14" s="182"/>
      <c r="F14" s="182"/>
      <c r="G14" s="182"/>
      <c r="H14" s="182"/>
      <c r="I14" s="182"/>
      <c r="J14" s="182"/>
      <c r="K14" s="182"/>
      <c r="L14" s="182"/>
      <c r="M14" s="3"/>
      <c r="N14" s="3"/>
      <c r="O14" s="164"/>
      <c r="P14" s="163"/>
      <c r="S14" s="184"/>
      <c r="T14" s="184"/>
      <c r="U14" s="184"/>
      <c r="V14" s="184"/>
      <c r="W14" s="184"/>
      <c r="X14" s="184"/>
      <c r="Y14" s="184"/>
      <c r="Z14" s="184"/>
      <c r="AA14" s="184"/>
      <c r="AB14" s="184"/>
      <c r="AC14" s="184"/>
      <c r="AD14" s="184"/>
      <c r="AE14" s="184"/>
      <c r="AF14" s="184"/>
      <c r="AG14" s="184"/>
      <c r="AH14" s="184"/>
      <c r="AI14" s="184"/>
    </row>
    <row r="15" spans="1:35" ht="18.75" customHeight="1">
      <c r="A15" s="3"/>
      <c r="B15" s="107"/>
      <c r="C15" s="107"/>
      <c r="D15" s="182"/>
      <c r="E15" s="182"/>
      <c r="F15" s="182"/>
      <c r="G15" s="182"/>
      <c r="H15" s="182"/>
      <c r="I15" s="182"/>
      <c r="J15" s="182"/>
      <c r="K15" s="182"/>
      <c r="L15" s="182"/>
      <c r="M15" s="3"/>
      <c r="N15" s="3"/>
      <c r="O15" s="164"/>
      <c r="P15" s="163"/>
      <c r="S15" s="184"/>
      <c r="T15" s="184"/>
      <c r="U15" s="184"/>
      <c r="V15" s="184"/>
      <c r="W15" s="184"/>
      <c r="X15" s="184"/>
      <c r="Y15" s="184"/>
      <c r="Z15" s="184"/>
      <c r="AA15" s="184"/>
      <c r="AB15" s="184"/>
      <c r="AC15" s="184"/>
      <c r="AD15" s="184"/>
      <c r="AE15" s="184"/>
      <c r="AF15" s="184"/>
      <c r="AG15" s="184"/>
      <c r="AH15" s="184"/>
      <c r="AI15" s="184"/>
    </row>
    <row r="16" spans="1:35" ht="18.75" customHeight="1">
      <c r="A16" s="3"/>
      <c r="B16" s="107"/>
      <c r="C16" s="107"/>
      <c r="D16" s="182"/>
      <c r="E16" s="182"/>
      <c r="F16" s="182"/>
      <c r="G16" s="182"/>
      <c r="H16" s="182"/>
      <c r="I16" s="182"/>
      <c r="J16" s="182"/>
      <c r="K16" s="182"/>
      <c r="L16" s="182"/>
      <c r="M16" s="3"/>
      <c r="N16" s="3"/>
      <c r="O16" s="164"/>
      <c r="P16" s="163"/>
      <c r="S16" s="184"/>
      <c r="T16" s="184"/>
      <c r="U16" s="184"/>
      <c r="V16" s="184"/>
      <c r="W16" s="184"/>
      <c r="X16" s="184"/>
      <c r="Y16" s="184"/>
      <c r="Z16" s="184"/>
      <c r="AA16" s="184"/>
      <c r="AB16" s="184"/>
      <c r="AC16" s="184"/>
      <c r="AD16" s="184"/>
      <c r="AE16" s="184"/>
      <c r="AF16" s="184"/>
      <c r="AG16" s="184"/>
      <c r="AH16" s="184"/>
      <c r="AI16" s="184"/>
    </row>
    <row r="17" spans="1:35" ht="17.25" customHeight="1">
      <c r="A17" s="3"/>
      <c r="B17" s="107"/>
      <c r="C17" s="107"/>
      <c r="D17" s="182"/>
      <c r="E17" s="182"/>
      <c r="F17" s="182"/>
      <c r="G17" s="182"/>
      <c r="H17" s="182"/>
      <c r="I17" s="182"/>
      <c r="J17" s="182"/>
      <c r="K17" s="182"/>
      <c r="L17" s="182"/>
      <c r="M17" s="3"/>
      <c r="N17" s="3"/>
      <c r="O17" s="164"/>
      <c r="P17" s="163"/>
      <c r="S17" s="184"/>
      <c r="T17" s="184"/>
      <c r="U17" s="184"/>
      <c r="V17" s="184"/>
      <c r="W17" s="184"/>
      <c r="X17" s="184"/>
      <c r="Y17" s="184"/>
      <c r="Z17" s="184"/>
      <c r="AA17" s="184"/>
      <c r="AB17" s="184"/>
      <c r="AC17" s="184"/>
      <c r="AD17" s="184"/>
      <c r="AE17" s="184"/>
      <c r="AF17" s="184"/>
      <c r="AG17" s="184"/>
      <c r="AH17" s="184"/>
      <c r="AI17" s="184"/>
    </row>
    <row r="18" spans="1:35" ht="6" customHeight="1">
      <c r="A18" s="3"/>
      <c r="B18" s="111"/>
      <c r="C18" s="107"/>
      <c r="D18" s="108"/>
      <c r="E18" s="739"/>
      <c r="F18" s="739"/>
      <c r="G18" s="739"/>
      <c r="H18" s="739"/>
      <c r="I18" s="739"/>
      <c r="J18" s="739"/>
      <c r="K18" s="739"/>
      <c r="L18" s="3"/>
      <c r="M18" s="3"/>
      <c r="N18" s="3"/>
      <c r="O18" s="3"/>
      <c r="P18" s="3"/>
      <c r="S18" s="184"/>
      <c r="T18" s="184"/>
      <c r="U18" s="184"/>
      <c r="V18" s="184"/>
      <c r="W18" s="184"/>
      <c r="X18" s="184"/>
      <c r="Y18" s="184"/>
      <c r="Z18" s="184"/>
      <c r="AA18" s="184"/>
      <c r="AB18" s="184"/>
      <c r="AC18" s="184"/>
      <c r="AD18" s="184"/>
      <c r="AE18" s="184"/>
      <c r="AF18" s="184"/>
      <c r="AG18" s="184"/>
      <c r="AH18" s="184"/>
      <c r="AI18" s="184"/>
    </row>
    <row r="19" spans="1:35" ht="24" customHeight="1">
      <c r="A19" s="3"/>
      <c r="B19" s="742" t="s">
        <v>110</v>
      </c>
      <c r="C19" s="742"/>
      <c r="D19" s="742"/>
      <c r="E19" s="117" t="s">
        <v>107</v>
      </c>
      <c r="F19" s="117" t="s">
        <v>111</v>
      </c>
      <c r="G19" s="746" t="s">
        <v>332</v>
      </c>
      <c r="H19" s="747"/>
      <c r="I19" s="740" t="s">
        <v>333</v>
      </c>
      <c r="J19" s="741"/>
      <c r="K19" s="258" t="s">
        <v>334</v>
      </c>
      <c r="L19" s="735" t="s">
        <v>114</v>
      </c>
      <c r="M19" s="736"/>
      <c r="N19" s="736"/>
      <c r="O19" s="736"/>
      <c r="P19" s="736"/>
      <c r="Q19" s="737"/>
      <c r="S19" s="61" t="s">
        <v>112</v>
      </c>
      <c r="T19" s="62">
        <v>0</v>
      </c>
      <c r="U19" s="63">
        <v>0.3</v>
      </c>
      <c r="V19" s="63">
        <v>0.6</v>
      </c>
      <c r="W19" s="63">
        <v>0.9</v>
      </c>
      <c r="X19" s="63">
        <v>1</v>
      </c>
      <c r="Y19" s="67"/>
      <c r="Z19" s="67"/>
      <c r="AA19" s="61" t="s">
        <v>112</v>
      </c>
      <c r="AB19" s="62">
        <v>0</v>
      </c>
      <c r="AC19" s="63">
        <v>0.2</v>
      </c>
      <c r="AD19" s="63">
        <v>0.4</v>
      </c>
      <c r="AE19" s="63">
        <v>0.6</v>
      </c>
      <c r="AF19" s="63">
        <v>0.8</v>
      </c>
      <c r="AG19" s="67"/>
      <c r="AH19" s="67"/>
      <c r="AI19" s="67"/>
    </row>
    <row r="20" spans="1:35" ht="78" customHeight="1">
      <c r="A20" s="3"/>
      <c r="B20" s="723" t="s">
        <v>20</v>
      </c>
      <c r="C20" s="723"/>
      <c r="D20" s="723"/>
      <c r="E20" s="361">
        <v>1105</v>
      </c>
      <c r="F20" s="361">
        <v>1253</v>
      </c>
      <c r="G20" s="738">
        <v>1.1339999999999999</v>
      </c>
      <c r="H20" s="738"/>
      <c r="I20" s="738"/>
      <c r="J20" s="738"/>
      <c r="K20" s="738"/>
      <c r="L20" s="727" t="s">
        <v>511</v>
      </c>
      <c r="M20" s="727"/>
      <c r="N20" s="727"/>
      <c r="O20" s="727"/>
      <c r="P20" s="727"/>
      <c r="Q20" s="727"/>
      <c r="S20" s="61" t="s">
        <v>113</v>
      </c>
      <c r="T20" s="64">
        <v>0.3</v>
      </c>
      <c r="U20" s="63">
        <v>0.6</v>
      </c>
      <c r="V20" s="63">
        <v>0.9</v>
      </c>
      <c r="W20" s="63">
        <v>1</v>
      </c>
      <c r="X20" s="63">
        <v>2</v>
      </c>
      <c r="Y20" s="67"/>
      <c r="Z20" s="67"/>
      <c r="AA20" s="61" t="s">
        <v>113</v>
      </c>
      <c r="AB20" s="64">
        <v>0.2</v>
      </c>
      <c r="AC20" s="63">
        <v>0.4</v>
      </c>
      <c r="AD20" s="63">
        <v>0.6</v>
      </c>
      <c r="AE20" s="63">
        <v>0.8</v>
      </c>
      <c r="AF20" s="63">
        <v>1</v>
      </c>
      <c r="AG20" s="67"/>
      <c r="AH20" s="67"/>
      <c r="AI20" s="67"/>
    </row>
    <row r="21" spans="1:35" ht="83.25" customHeight="1">
      <c r="A21" s="3"/>
      <c r="B21" s="723" t="s">
        <v>24</v>
      </c>
      <c r="C21" s="723"/>
      <c r="D21" s="723"/>
      <c r="E21" s="360">
        <v>280</v>
      </c>
      <c r="F21" s="360">
        <v>326</v>
      </c>
      <c r="G21" s="724">
        <f t="shared" ref="G21:G22" si="0">+IF(ISERROR(F21/E21),0,F21/E21)</f>
        <v>1.1642857142857144</v>
      </c>
      <c r="H21" s="724"/>
      <c r="I21" s="724"/>
      <c r="J21" s="724"/>
      <c r="K21" s="724"/>
      <c r="L21" s="727" t="s">
        <v>510</v>
      </c>
      <c r="M21" s="727"/>
      <c r="N21" s="727"/>
      <c r="O21" s="727"/>
      <c r="P21" s="727"/>
      <c r="Q21" s="727"/>
      <c r="S21" s="65"/>
      <c r="T21" s="66" t="str">
        <f>"de "&amp;T19&amp;" a "&amp;T20</f>
        <v>de 0 a 0.3</v>
      </c>
      <c r="U21" s="66" t="str">
        <f>"de "&amp;U19&amp;" a "&amp;U20</f>
        <v>de 0.3 a 0.6</v>
      </c>
      <c r="V21" s="66" t="str">
        <f>"de "&amp;V19&amp;" a "&amp;V20</f>
        <v>de 0.6 a 0.9</v>
      </c>
      <c r="W21" s="66" t="str">
        <f>"de "&amp;W19&amp;" a "&amp;W20</f>
        <v>de 0.9 a 1</v>
      </c>
      <c r="X21" s="66" t="str">
        <f>"de "&amp;X19&amp;" a "&amp;X20</f>
        <v>de 1 a 2</v>
      </c>
      <c r="Y21" s="67"/>
      <c r="Z21" s="67" t="s">
        <v>282</v>
      </c>
      <c r="AA21" s="65" t="s">
        <v>281</v>
      </c>
      <c r="AB21" s="66" t="str">
        <f>"de "&amp;AB19&amp;" a "&amp;AB20</f>
        <v>de 0 a 0.2</v>
      </c>
      <c r="AC21" s="66" t="str">
        <f>"de "&amp;AC19&amp;" a "&amp;AC20</f>
        <v>de 0.2 a 0.4</v>
      </c>
      <c r="AD21" s="66" t="str">
        <f>"de "&amp;AD19&amp;" a "&amp;AD20</f>
        <v>de 0.4 a 0.6</v>
      </c>
      <c r="AE21" s="66" t="str">
        <f>"de "&amp;AE19&amp;" a "&amp;AE20</f>
        <v>de 0.6 a 0.8</v>
      </c>
      <c r="AF21" s="66" t="str">
        <f>"de "&amp;AF19&amp;" a "&amp;AF20</f>
        <v>de 0.8 a 1</v>
      </c>
      <c r="AG21" s="67"/>
      <c r="AH21" s="67"/>
      <c r="AI21" s="67"/>
    </row>
    <row r="22" spans="1:35" ht="147.75" customHeight="1">
      <c r="A22" s="3"/>
      <c r="B22" s="723" t="s">
        <v>21</v>
      </c>
      <c r="C22" s="723"/>
      <c r="D22" s="723"/>
      <c r="E22" s="361">
        <v>55</v>
      </c>
      <c r="F22" s="361">
        <v>97</v>
      </c>
      <c r="G22" s="724">
        <f t="shared" si="0"/>
        <v>1.7636363636363637</v>
      </c>
      <c r="H22" s="724"/>
      <c r="I22" s="724"/>
      <c r="J22" s="724"/>
      <c r="K22" s="724"/>
      <c r="L22" s="727" t="s">
        <v>512</v>
      </c>
      <c r="M22" s="727"/>
      <c r="N22" s="727"/>
      <c r="O22" s="727"/>
      <c r="P22" s="727"/>
      <c r="Q22" s="727"/>
      <c r="S22" s="65"/>
      <c r="T22" s="63" t="e">
        <f t="shared" ref="T22:W29" si="1">IF($K20&gt;T$19,IF($K20&lt;=T$20,$K20,NA()),NA())</f>
        <v>#N/A</v>
      </c>
      <c r="U22" s="63" t="e">
        <f t="shared" si="1"/>
        <v>#N/A</v>
      </c>
      <c r="V22" s="63" t="e">
        <f t="shared" si="1"/>
        <v>#N/A</v>
      </c>
      <c r="W22" s="63" t="e">
        <f t="shared" si="1"/>
        <v>#N/A</v>
      </c>
      <c r="X22" s="63" t="e">
        <f>IF($K20&gt;X$19,IF($K20&lt;=X$20,1,NA()),NA())</f>
        <v>#N/A</v>
      </c>
      <c r="Y22" s="67"/>
      <c r="Z22" s="160" t="e">
        <f>+'Detalii despre Grant'!#REF!</f>
        <v>#REF!</v>
      </c>
      <c r="AA22" s="63" t="e">
        <f>+IF(Z22="A1",1,IF(Z22="A2",0.8,IF(Z22="B1",0.6,IF(Z22="B2",0.4,0.2))))</f>
        <v>#REF!</v>
      </c>
      <c r="AB22" s="63" t="e">
        <f>IF($AA22&gt;AB$19,IF($AA22&lt;=AB$20,$AA22,NA()),NA())</f>
        <v>#REF!</v>
      </c>
      <c r="AC22" s="63" t="e">
        <f t="shared" ref="AC22:AF24" si="2">IF($AA22&gt;AC$19,IF($AA22&lt;=AC$20,$AA22,NA()),NA())</f>
        <v>#REF!</v>
      </c>
      <c r="AD22" s="63" t="e">
        <f t="shared" si="2"/>
        <v>#REF!</v>
      </c>
      <c r="AE22" s="63" t="e">
        <f t="shared" si="2"/>
        <v>#REF!</v>
      </c>
      <c r="AF22" s="63" t="e">
        <f t="shared" si="2"/>
        <v>#REF!</v>
      </c>
      <c r="AG22" s="67"/>
      <c r="AH22" s="67"/>
      <c r="AI22" s="67"/>
    </row>
    <row r="23" spans="1:35" ht="122.25" customHeight="1">
      <c r="A23" s="3"/>
      <c r="B23" s="723" t="s">
        <v>29</v>
      </c>
      <c r="C23" s="723"/>
      <c r="D23" s="723"/>
      <c r="E23" s="431">
        <v>0.06</v>
      </c>
      <c r="F23" s="431">
        <v>0.02</v>
      </c>
      <c r="G23" s="724">
        <v>3</v>
      </c>
      <c r="H23" s="724"/>
      <c r="I23" s="724"/>
      <c r="J23" s="724"/>
      <c r="K23" s="724"/>
      <c r="L23" s="727" t="s">
        <v>377</v>
      </c>
      <c r="M23" s="728"/>
      <c r="N23" s="728"/>
      <c r="O23" s="728"/>
      <c r="P23" s="728"/>
      <c r="Q23" s="728"/>
      <c r="S23" s="65"/>
      <c r="T23" s="63" t="e">
        <f t="shared" si="1"/>
        <v>#N/A</v>
      </c>
      <c r="U23" s="63" t="e">
        <f t="shared" si="1"/>
        <v>#N/A</v>
      </c>
      <c r="V23" s="63" t="e">
        <f t="shared" si="1"/>
        <v>#N/A</v>
      </c>
      <c r="W23" s="63" t="e">
        <f t="shared" si="1"/>
        <v>#N/A</v>
      </c>
      <c r="X23" s="63" t="e">
        <f>IF($K21&gt;X$19,IF($K21&lt;=X$20,1,1),NA())</f>
        <v>#N/A</v>
      </c>
      <c r="Y23" s="67"/>
      <c r="Z23" s="160" t="e">
        <f>+'Detalii despre Grant'!#REF!</f>
        <v>#REF!</v>
      </c>
      <c r="AA23" s="63" t="e">
        <f>+IF(Z23="A1",1,IF(Z23="A2",0.8,IF(Z23="B1",0.6,IF(Z23="B2",0.4,0.2))))</f>
        <v>#REF!</v>
      </c>
      <c r="AB23" s="63" t="e">
        <f>IF($AA23&gt;AB$19,IF($AA23&lt;=AB$20,$AA23,NA()),NA())</f>
        <v>#REF!</v>
      </c>
      <c r="AC23" s="63" t="e">
        <f t="shared" si="2"/>
        <v>#REF!</v>
      </c>
      <c r="AD23" s="63" t="e">
        <f t="shared" si="2"/>
        <v>#REF!</v>
      </c>
      <c r="AE23" s="63" t="e">
        <f t="shared" si="2"/>
        <v>#REF!</v>
      </c>
      <c r="AF23" s="63" t="e">
        <f t="shared" si="2"/>
        <v>#REF!</v>
      </c>
      <c r="AG23" s="67"/>
      <c r="AH23" s="67"/>
      <c r="AI23" s="67"/>
    </row>
    <row r="24" spans="1:35" ht="123.75" customHeight="1">
      <c r="A24" s="3"/>
      <c r="B24" s="723" t="s">
        <v>27</v>
      </c>
      <c r="C24" s="723"/>
      <c r="D24" s="723"/>
      <c r="E24" s="361">
        <v>331</v>
      </c>
      <c r="F24" s="361">
        <v>385</v>
      </c>
      <c r="G24" s="724">
        <f t="shared" ref="G24:G28" si="3">+IF(ISERROR(F24/E24),0,F24/E24)</f>
        <v>1.1631419939577039</v>
      </c>
      <c r="H24" s="724"/>
      <c r="I24" s="724"/>
      <c r="J24" s="724"/>
      <c r="K24" s="724"/>
      <c r="L24" s="727" t="s">
        <v>504</v>
      </c>
      <c r="M24" s="728"/>
      <c r="N24" s="728"/>
      <c r="O24" s="728"/>
      <c r="P24" s="728"/>
      <c r="Q24" s="728"/>
      <c r="S24" s="65"/>
      <c r="T24" s="63" t="e">
        <f t="shared" si="1"/>
        <v>#N/A</v>
      </c>
      <c r="U24" s="63" t="e">
        <f t="shared" si="1"/>
        <v>#N/A</v>
      </c>
      <c r="V24" s="63" t="e">
        <f t="shared" si="1"/>
        <v>#N/A</v>
      </c>
      <c r="W24" s="63" t="e">
        <f t="shared" si="1"/>
        <v>#N/A</v>
      </c>
      <c r="X24" s="63" t="e">
        <f t="shared" ref="X24:X29" si="4">IF($K22&gt;X$19,IF($K22&lt;=X$20,1,NA()),NA())</f>
        <v>#N/A</v>
      </c>
      <c r="Y24" s="67"/>
      <c r="Z24" s="160" t="e">
        <f>+'Detalii despre Grant'!#REF!</f>
        <v>#REF!</v>
      </c>
      <c r="AA24" s="63" t="e">
        <f>+IF(Z24="A1",1,IF(Z24="A2",0.8,IF(Z24="B1",0.6,IF(Z24="B2",0.4,0.2))))</f>
        <v>#REF!</v>
      </c>
      <c r="AB24" s="63" t="e">
        <f>IF($AA24&gt;AB$19,IF($AA24&lt;=AB$20,$AA24,NA()),NA())</f>
        <v>#REF!</v>
      </c>
      <c r="AC24" s="63" t="e">
        <f t="shared" si="2"/>
        <v>#REF!</v>
      </c>
      <c r="AD24" s="63" t="e">
        <f t="shared" si="2"/>
        <v>#REF!</v>
      </c>
      <c r="AE24" s="63" t="e">
        <f t="shared" si="2"/>
        <v>#REF!</v>
      </c>
      <c r="AF24" s="63" t="e">
        <f t="shared" si="2"/>
        <v>#REF!</v>
      </c>
      <c r="AG24" s="67"/>
      <c r="AH24" s="67"/>
      <c r="AI24" s="67"/>
    </row>
    <row r="25" spans="1:35" ht="57" customHeight="1">
      <c r="A25" s="3"/>
      <c r="B25" s="722" t="s">
        <v>22</v>
      </c>
      <c r="C25" s="723"/>
      <c r="D25" s="723"/>
      <c r="E25" s="361">
        <v>200</v>
      </c>
      <c r="F25" s="361">
        <v>200</v>
      </c>
      <c r="G25" s="724">
        <f t="shared" si="3"/>
        <v>1</v>
      </c>
      <c r="H25" s="724"/>
      <c r="I25" s="724"/>
      <c r="J25" s="724"/>
      <c r="K25" s="724"/>
      <c r="L25" s="727" t="s">
        <v>505</v>
      </c>
      <c r="M25" s="728"/>
      <c r="N25" s="728"/>
      <c r="O25" s="728"/>
      <c r="P25" s="728"/>
      <c r="Q25" s="728"/>
      <c r="S25" s="65"/>
      <c r="T25" s="63" t="e">
        <f>IF($K24&gt;T$19,IF($K24&lt;=T$20,$K24,NA()),NA())</f>
        <v>#N/A</v>
      </c>
      <c r="U25" s="63" t="e">
        <f>IF($K24&gt;U$19,IF($K24&lt;=U$20,$K24,NA()),NA())</f>
        <v>#N/A</v>
      </c>
      <c r="V25" s="63" t="e">
        <f>IF($K24&gt;V$19,IF($K24&lt;=V$20,$K24,NA()),NA())</f>
        <v>#N/A</v>
      </c>
      <c r="W25" s="63" t="e">
        <f>IF($K24&gt;W$19,IF($K24&lt;=W$20,$K24,NA()),NA())</f>
        <v>#N/A</v>
      </c>
      <c r="X25" s="63" t="e">
        <f>IF($K24&gt;X$19,IF($K24&lt;=X$20,1,NA()),NA())</f>
        <v>#N/A</v>
      </c>
      <c r="Y25" s="67"/>
      <c r="Z25" s="67"/>
      <c r="AA25" s="67"/>
      <c r="AB25" s="67"/>
      <c r="AC25" s="67"/>
      <c r="AD25" s="67"/>
      <c r="AE25" s="67"/>
      <c r="AF25" s="67"/>
      <c r="AG25" s="67"/>
      <c r="AH25" s="67"/>
      <c r="AI25" s="67"/>
    </row>
    <row r="26" spans="1:35" ht="104.25" customHeight="1">
      <c r="A26" s="3"/>
      <c r="B26" s="723" t="s">
        <v>23</v>
      </c>
      <c r="C26" s="723"/>
      <c r="D26" s="723"/>
      <c r="E26" s="361">
        <v>150</v>
      </c>
      <c r="F26" s="361">
        <v>162</v>
      </c>
      <c r="G26" s="724">
        <f t="shared" si="3"/>
        <v>1.08</v>
      </c>
      <c r="H26" s="724"/>
      <c r="I26" s="724"/>
      <c r="J26" s="724"/>
      <c r="K26" s="724"/>
      <c r="L26" s="727" t="s">
        <v>514</v>
      </c>
      <c r="M26" s="728"/>
      <c r="N26" s="728"/>
      <c r="O26" s="728"/>
      <c r="P26" s="728"/>
      <c r="Q26" s="728"/>
      <c r="S26" s="65"/>
      <c r="T26" s="63" t="e">
        <f>IF(#REF!&gt;T$19,IF(#REF!&lt;=T$20,#REF!,NA()),NA())</f>
        <v>#REF!</v>
      </c>
      <c r="U26" s="63" t="e">
        <f>IF(#REF!&gt;U$19,IF(#REF!&lt;=U$20,#REF!,NA()),NA())</f>
        <v>#REF!</v>
      </c>
      <c r="V26" s="63" t="e">
        <f>IF(#REF!&gt;V$19,IF(#REF!&lt;=V$20,#REF!,NA()),NA())</f>
        <v>#REF!</v>
      </c>
      <c r="W26" s="63" t="e">
        <f>IF(#REF!&gt;W$19,IF(#REF!&lt;=W$20,#REF!,NA()),NA())</f>
        <v>#REF!</v>
      </c>
      <c r="X26" s="63" t="e">
        <f>IF(#REF!&gt;X$19,IF(#REF!&lt;=X$20,1,NA()),NA())</f>
        <v>#REF!</v>
      </c>
      <c r="Y26" s="67"/>
      <c r="Z26" s="67"/>
      <c r="AA26" s="67"/>
      <c r="AB26" s="67"/>
      <c r="AC26" s="67"/>
      <c r="AD26" s="67"/>
      <c r="AE26" s="67"/>
      <c r="AF26" s="67"/>
      <c r="AG26" s="67"/>
      <c r="AH26" s="67"/>
      <c r="AI26" s="67"/>
    </row>
    <row r="27" spans="1:35" ht="68.25" customHeight="1">
      <c r="A27" s="3"/>
      <c r="B27" s="729" t="s">
        <v>25</v>
      </c>
      <c r="C27" s="723"/>
      <c r="D27" s="723"/>
      <c r="E27" s="361">
        <v>25</v>
      </c>
      <c r="F27" s="361">
        <v>21</v>
      </c>
      <c r="G27" s="724">
        <f t="shared" si="3"/>
        <v>0.84</v>
      </c>
      <c r="H27" s="724"/>
      <c r="I27" s="724"/>
      <c r="J27" s="724"/>
      <c r="K27" s="724"/>
      <c r="L27" s="727" t="s">
        <v>513</v>
      </c>
      <c r="M27" s="728"/>
      <c r="N27" s="728"/>
      <c r="O27" s="728"/>
      <c r="P27" s="728"/>
      <c r="Q27" s="728"/>
      <c r="S27" s="65"/>
      <c r="T27" s="63" t="e">
        <f t="shared" si="1"/>
        <v>#N/A</v>
      </c>
      <c r="U27" s="63" t="e">
        <f t="shared" si="1"/>
        <v>#N/A</v>
      </c>
      <c r="V27" s="63" t="e">
        <f t="shared" si="1"/>
        <v>#N/A</v>
      </c>
      <c r="W27" s="63" t="e">
        <f t="shared" si="1"/>
        <v>#N/A</v>
      </c>
      <c r="X27" s="63" t="e">
        <f t="shared" si="4"/>
        <v>#N/A</v>
      </c>
      <c r="Y27" s="67"/>
      <c r="Z27" s="67"/>
      <c r="AA27" s="67"/>
      <c r="AB27" s="67"/>
      <c r="AC27" s="67"/>
      <c r="AD27" s="67"/>
      <c r="AE27" s="67"/>
      <c r="AF27" s="67"/>
      <c r="AG27" s="67"/>
      <c r="AH27" s="67"/>
      <c r="AI27" s="67"/>
    </row>
    <row r="28" spans="1:35" ht="73.5" customHeight="1">
      <c r="A28" s="3"/>
      <c r="B28" s="729" t="s">
        <v>26</v>
      </c>
      <c r="C28" s="723"/>
      <c r="D28" s="723"/>
      <c r="E28" s="431">
        <v>0.95</v>
      </c>
      <c r="F28" s="431">
        <v>1</v>
      </c>
      <c r="G28" s="724">
        <f t="shared" si="3"/>
        <v>1.0526315789473684</v>
      </c>
      <c r="H28" s="724"/>
      <c r="I28" s="724"/>
      <c r="J28" s="724"/>
      <c r="K28" s="724"/>
      <c r="L28" s="725" t="s">
        <v>506</v>
      </c>
      <c r="M28" s="726"/>
      <c r="N28" s="726"/>
      <c r="O28" s="726"/>
      <c r="P28" s="726"/>
      <c r="Q28" s="726"/>
      <c r="S28" s="65"/>
      <c r="T28" s="63" t="e">
        <f t="shared" si="1"/>
        <v>#N/A</v>
      </c>
      <c r="U28" s="63" t="e">
        <f t="shared" si="1"/>
        <v>#N/A</v>
      </c>
      <c r="V28" s="63" t="e">
        <f t="shared" si="1"/>
        <v>#N/A</v>
      </c>
      <c r="W28" s="63" t="e">
        <f t="shared" si="1"/>
        <v>#N/A</v>
      </c>
      <c r="X28" s="63" t="e">
        <f t="shared" si="4"/>
        <v>#N/A</v>
      </c>
      <c r="Y28" s="67"/>
      <c r="Z28" s="67"/>
      <c r="AA28" s="67"/>
      <c r="AB28" s="67"/>
      <c r="AC28" s="67"/>
      <c r="AD28" s="67"/>
      <c r="AE28" s="67"/>
      <c r="AF28" s="67"/>
      <c r="AG28" s="67"/>
      <c r="AH28" s="67"/>
      <c r="AI28" s="67"/>
    </row>
    <row r="29" spans="1:35" ht="75.75" customHeight="1">
      <c r="A29" s="3"/>
      <c r="B29" s="723" t="s">
        <v>28</v>
      </c>
      <c r="C29" s="723"/>
      <c r="D29" s="723"/>
      <c r="E29" s="361">
        <v>75</v>
      </c>
      <c r="F29" s="361">
        <v>80</v>
      </c>
      <c r="G29" s="724">
        <v>1.0669999999999999</v>
      </c>
      <c r="H29" s="724"/>
      <c r="I29" s="724"/>
      <c r="J29" s="724"/>
      <c r="K29" s="724"/>
      <c r="L29" s="725" t="s">
        <v>507</v>
      </c>
      <c r="M29" s="726"/>
      <c r="N29" s="726"/>
      <c r="O29" s="726"/>
      <c r="P29" s="726"/>
      <c r="Q29" s="726"/>
      <c r="S29" s="65"/>
      <c r="T29" s="63" t="e">
        <f t="shared" si="1"/>
        <v>#N/A</v>
      </c>
      <c r="U29" s="63" t="e">
        <f t="shared" si="1"/>
        <v>#N/A</v>
      </c>
      <c r="V29" s="63" t="e">
        <f t="shared" si="1"/>
        <v>#N/A</v>
      </c>
      <c r="W29" s="63" t="e">
        <f t="shared" si="1"/>
        <v>#N/A</v>
      </c>
      <c r="X29" s="63" t="e">
        <f t="shared" si="4"/>
        <v>#N/A</v>
      </c>
      <c r="Y29" s="67"/>
      <c r="Z29" s="67"/>
      <c r="AA29" s="67"/>
      <c r="AB29" s="67"/>
      <c r="AC29" s="67"/>
      <c r="AD29" s="67"/>
      <c r="AE29" s="67"/>
      <c r="AF29" s="67"/>
      <c r="AG29" s="67"/>
      <c r="AH29" s="67"/>
      <c r="AI29" s="67"/>
    </row>
  </sheetData>
  <mergeCells count="49">
    <mergeCell ref="B2:Q2"/>
    <mergeCell ref="O3:P3"/>
    <mergeCell ref="D5:N5"/>
    <mergeCell ref="L8:Q8"/>
    <mergeCell ref="F6:K6"/>
    <mergeCell ref="E3:K3"/>
    <mergeCell ref="C4:D4"/>
    <mergeCell ref="C3:D3"/>
    <mergeCell ref="E4:L4"/>
    <mergeCell ref="B8:E8"/>
    <mergeCell ref="F8:K8"/>
    <mergeCell ref="B19:D19"/>
    <mergeCell ref="B23:D23"/>
    <mergeCell ref="B24:D24"/>
    <mergeCell ref="C9:E9"/>
    <mergeCell ref="G19:H19"/>
    <mergeCell ref="B20:D20"/>
    <mergeCell ref="B22:D22"/>
    <mergeCell ref="B21:D21"/>
    <mergeCell ref="M9:Q9"/>
    <mergeCell ref="G9:K9"/>
    <mergeCell ref="L20:Q20"/>
    <mergeCell ref="G25:K25"/>
    <mergeCell ref="G24:K24"/>
    <mergeCell ref="L24:Q24"/>
    <mergeCell ref="L19:Q19"/>
    <mergeCell ref="L23:Q23"/>
    <mergeCell ref="L21:Q21"/>
    <mergeCell ref="G20:K20"/>
    <mergeCell ref="L25:Q25"/>
    <mergeCell ref="L22:Q22"/>
    <mergeCell ref="G21:K21"/>
    <mergeCell ref="G22:K22"/>
    <mergeCell ref="E18:K18"/>
    <mergeCell ref="I19:J19"/>
    <mergeCell ref="B25:D25"/>
    <mergeCell ref="G23:K23"/>
    <mergeCell ref="L29:Q29"/>
    <mergeCell ref="L26:Q26"/>
    <mergeCell ref="B29:D29"/>
    <mergeCell ref="G29:K29"/>
    <mergeCell ref="B28:D28"/>
    <mergeCell ref="G26:K26"/>
    <mergeCell ref="G27:K27"/>
    <mergeCell ref="G28:K28"/>
    <mergeCell ref="B26:D26"/>
    <mergeCell ref="B27:D27"/>
    <mergeCell ref="L27:Q27"/>
    <mergeCell ref="L28:Q28"/>
  </mergeCells>
  <phoneticPr fontId="30" type="noConversion"/>
  <conditionalFormatting sqref="C4:D4">
    <cfRule type="cellIs" dxfId="14" priority="65" stopIfTrue="1" operator="equal">
      <formula>"C"</formula>
    </cfRule>
    <cfRule type="cellIs" dxfId="13" priority="66" stopIfTrue="1" operator="equal">
      <formula>"B2"</formula>
    </cfRule>
    <cfRule type="cellIs" dxfId="12" priority="67" stopIfTrue="1" operator="equal">
      <formula>"B1"</formula>
    </cfRule>
  </conditionalFormatting>
  <conditionalFormatting sqref="G20:G28">
    <cfRule type="cellIs" dxfId="11" priority="4" stopIfTrue="1" operator="between">
      <formula>0</formula>
      <formula>0.599</formula>
    </cfRule>
    <cfRule type="cellIs" dxfId="10" priority="5" stopIfTrue="1" operator="between">
      <formula>0.6</formula>
      <formula>0.899</formula>
    </cfRule>
    <cfRule type="cellIs" dxfId="9" priority="6" stopIfTrue="1" operator="greaterThanOrEqual">
      <formula>0.9</formula>
    </cfRule>
  </conditionalFormatting>
  <conditionalFormatting sqref="G29">
    <cfRule type="cellIs" dxfId="8" priority="1" stopIfTrue="1" operator="between">
      <formula>0</formula>
      <formula>0.599</formula>
    </cfRule>
    <cfRule type="cellIs" dxfId="7" priority="2" stopIfTrue="1" operator="between">
      <formula>0.6</formula>
      <formula>0.899</formula>
    </cfRule>
    <cfRule type="cellIs" dxfId="6" priority="3" stopIfTrue="1" operator="greaterThanOrEqual">
      <formula>0.9</formula>
    </cfRule>
  </conditionalFormatting>
  <pageMargins left="0.70866141732283472" right="0.70866141732283472" top="0.74803149606299213" bottom="0.74803149606299213" header="0.31496062992125984" footer="0.31496062992125984"/>
  <pageSetup paperSize="9" scale="87" orientation="landscape" r:id="rId1"/>
  <headerFooter alignWithMargins="0">
    <oddFooter>&amp;L&amp;F&amp;C&amp;A&amp;RV1.0          &amp;D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27"/>
  </sheetPr>
  <dimension ref="A1:O41"/>
  <sheetViews>
    <sheetView showGridLines="0" topLeftCell="A18" zoomScale="90" zoomScaleNormal="90" workbookViewId="0">
      <selection activeCell="D31" sqref="D31:G31"/>
    </sheetView>
  </sheetViews>
  <sheetFormatPr defaultRowHeight="11.25"/>
  <cols>
    <col min="1" max="1" width="1.140625" style="30" customWidth="1"/>
    <col min="2" max="2" width="19.28515625" style="30" customWidth="1"/>
    <col min="3" max="3" width="1.140625" style="30" customWidth="1"/>
    <col min="4" max="4" width="17.140625" style="30" customWidth="1"/>
    <col min="5" max="5" width="17.5703125" style="30" customWidth="1"/>
    <col min="6" max="6" width="9.7109375" style="30" customWidth="1"/>
    <col min="7" max="7" width="13" style="30" customWidth="1"/>
    <col min="8" max="8" width="4.28515625" style="30" customWidth="1"/>
    <col min="9" max="9" width="15.85546875" style="30" customWidth="1"/>
    <col min="10" max="10" width="3.5703125" style="30" customWidth="1"/>
    <col min="11" max="11" width="7.5703125" style="31" customWidth="1"/>
    <col min="12" max="12" width="14.28515625" style="30" customWidth="1"/>
    <col min="13" max="13" width="12" style="30" customWidth="1"/>
    <col min="14" max="14" width="5.42578125" style="30" customWidth="1"/>
    <col min="15" max="15" width="2.5703125" style="30" customWidth="1"/>
    <col min="16" max="16384" width="9.140625" style="30"/>
  </cols>
  <sheetData>
    <row r="1" spans="1:15" ht="38.25" customHeight="1">
      <c r="A1" s="118"/>
      <c r="B1" s="118"/>
      <c r="C1" s="118"/>
      <c r="D1" s="118"/>
      <c r="E1" s="118"/>
      <c r="F1" s="118"/>
      <c r="G1" s="118"/>
      <c r="H1" s="118"/>
      <c r="I1" s="118"/>
      <c r="J1" s="118"/>
      <c r="K1" s="119"/>
      <c r="L1" s="118"/>
      <c r="M1" s="118"/>
      <c r="N1" s="118"/>
    </row>
    <row r="2" spans="1:15" customFormat="1" ht="27.75" customHeight="1">
      <c r="A2" s="3"/>
      <c r="B2" s="748" t="str">
        <f>+"Dashboard:  "&amp;"  "&amp;IF(+'Introducerea datelor'!C4="Please Select","",'Introducerea datelor'!C4&amp;" - ")&amp;IF('Introducerea datelor'!G6="Please Select","",'Introducerea datelor'!G6)</f>
        <v>Dashboard:    Moldova - TB</v>
      </c>
      <c r="C2" s="748"/>
      <c r="D2" s="748"/>
      <c r="E2" s="748"/>
      <c r="F2" s="748"/>
      <c r="G2" s="748"/>
      <c r="H2" s="748"/>
      <c r="I2" s="748"/>
      <c r="J2" s="748"/>
      <c r="K2" s="748"/>
      <c r="L2" s="748"/>
      <c r="M2" s="748"/>
      <c r="N2" s="748"/>
      <c r="O2" s="69"/>
    </row>
    <row r="3" spans="1:15" customFormat="1" ht="18.75">
      <c r="A3" s="3"/>
      <c r="B3" s="107" t="str">
        <f>+IF('Introducerea datelor'!G8="Please Select","",'Introducerea datelor'!G8)</f>
        <v>Round 9</v>
      </c>
      <c r="C3" s="681" t="str">
        <f>+IF('Introducerea datelor'!I8="Please Select","",'Introducerea datelor'!I8)</f>
        <v>Phase 2</v>
      </c>
      <c r="D3" s="681"/>
      <c r="E3" s="752"/>
      <c r="F3" s="752"/>
      <c r="G3" s="752"/>
      <c r="H3" s="752"/>
      <c r="I3" s="752"/>
      <c r="J3" s="752"/>
      <c r="K3" s="752"/>
      <c r="L3" s="107" t="str">
        <f>+'Introducerea datelor'!B16</f>
        <v>Report Period(Perioada de Raportare):</v>
      </c>
      <c r="M3" s="162" t="str">
        <f>+'Introducerea datelor'!C16</f>
        <v>P11</v>
      </c>
      <c r="N3" s="162"/>
      <c r="O3" s="30"/>
    </row>
    <row r="4" spans="1:15" customFormat="1" ht="15">
      <c r="A4" s="3"/>
      <c r="B4" s="107" t="str">
        <f>+'Introducerea datelor'!B12</f>
        <v>Latest Rating (Ultimul Rating):</v>
      </c>
      <c r="C4" s="753" t="str">
        <f>+IF('Introducerea datelor'!C12="Please Select","",'Introducerea datelor'!C12)</f>
        <v>A1</v>
      </c>
      <c r="D4" s="753"/>
      <c r="E4" s="680" t="str">
        <f>+'Introducerea datelor'!C8</f>
        <v>PAS Center</v>
      </c>
      <c r="F4" s="680"/>
      <c r="G4" s="680"/>
      <c r="H4" s="680"/>
      <c r="I4" s="680"/>
      <c r="J4" s="680"/>
      <c r="K4" s="680"/>
      <c r="L4" s="107" t="str">
        <f>+'Introducerea datelor'!D16</f>
        <v>From(De la):</v>
      </c>
      <c r="M4" s="163">
        <f>+IF(ISBLANK('Introducerea datelor'!E16),"",'Introducerea datelor'!E16)</f>
        <v>41821</v>
      </c>
      <c r="N4" s="163"/>
      <c r="O4" s="30"/>
    </row>
    <row r="5" spans="1:15" customFormat="1" ht="18.75" customHeight="1">
      <c r="A5" s="3"/>
      <c r="B5" s="107"/>
      <c r="C5" s="107"/>
      <c r="D5" s="108"/>
      <c r="E5" s="680" t="str">
        <f>+'Introducerea datelor'!G4</f>
        <v>Empowerment of people with TB and Communities in Moldova</v>
      </c>
      <c r="F5" s="680"/>
      <c r="G5" s="680"/>
      <c r="H5" s="680"/>
      <c r="I5" s="680"/>
      <c r="J5" s="680"/>
      <c r="K5" s="680"/>
      <c r="L5" s="107" t="str">
        <f>+'Introducerea datelor'!F16</f>
        <v>To(Pînă la):</v>
      </c>
      <c r="M5" s="163">
        <f>+IF(ISBLANK('Introducerea datelor'!G16),"",'Introducerea datelor'!G16)</f>
        <v>42004</v>
      </c>
      <c r="N5" s="163"/>
    </row>
    <row r="6" spans="1:15" customFormat="1" ht="22.5" customHeight="1">
      <c r="A6" s="3"/>
      <c r="B6" s="112"/>
      <c r="C6" s="113"/>
      <c r="D6" s="114"/>
      <c r="E6" s="805" t="s">
        <v>319</v>
      </c>
      <c r="F6" s="805"/>
      <c r="G6" s="805"/>
      <c r="H6" s="805"/>
      <c r="I6" s="805"/>
      <c r="J6" s="805"/>
      <c r="K6" s="805"/>
      <c r="L6" s="2"/>
      <c r="M6" s="2"/>
      <c r="N6" s="2"/>
    </row>
    <row r="7" spans="1:15" s="32" customFormat="1" ht="4.5" customHeight="1">
      <c r="A7" s="120"/>
      <c r="B7" s="121"/>
      <c r="C7" s="121"/>
      <c r="D7" s="121"/>
      <c r="E7" s="121"/>
      <c r="F7" s="121"/>
      <c r="G7" s="121"/>
      <c r="H7" s="121"/>
      <c r="I7" s="121"/>
      <c r="J7" s="121"/>
      <c r="K7" s="121"/>
      <c r="L7" s="122"/>
      <c r="M7" s="122"/>
      <c r="N7" s="123"/>
    </row>
    <row r="8" spans="1:15" s="32" customFormat="1" ht="21" customHeight="1" thickBot="1">
      <c r="A8" s="120"/>
      <c r="B8" s="782" t="s">
        <v>120</v>
      </c>
      <c r="C8" s="782"/>
      <c r="D8" s="782"/>
      <c r="E8" s="782"/>
      <c r="F8" s="782"/>
      <c r="G8" s="782"/>
      <c r="H8" s="782"/>
      <c r="I8" s="782"/>
      <c r="J8" s="782"/>
      <c r="K8" s="782"/>
      <c r="L8" s="782"/>
      <c r="M8" s="782"/>
      <c r="N8" s="782"/>
    </row>
    <row r="9" spans="1:15" s="32" customFormat="1" ht="3.75" customHeight="1" thickBot="1">
      <c r="A9" s="120"/>
      <c r="B9" s="121"/>
      <c r="C9" s="121"/>
      <c r="D9" s="121"/>
      <c r="E9" s="121"/>
      <c r="F9" s="121"/>
      <c r="G9" s="121"/>
      <c r="H9" s="121"/>
      <c r="I9" s="121"/>
      <c r="J9" s="121"/>
      <c r="K9" s="121"/>
      <c r="L9" s="122"/>
      <c r="M9" s="122"/>
      <c r="N9" s="123"/>
    </row>
    <row r="10" spans="1:15" s="33" customFormat="1" ht="25.5" customHeight="1" thickBot="1">
      <c r="A10" s="124"/>
      <c r="B10" s="767" t="s">
        <v>115</v>
      </c>
      <c r="C10" s="806"/>
      <c r="D10" s="802" t="s">
        <v>119</v>
      </c>
      <c r="E10" s="803"/>
      <c r="F10" s="803"/>
      <c r="G10" s="804"/>
      <c r="H10" s="127"/>
      <c r="I10" s="802" t="s">
        <v>319</v>
      </c>
      <c r="J10" s="803"/>
      <c r="K10" s="803"/>
      <c r="L10" s="803"/>
      <c r="M10" s="803"/>
      <c r="N10" s="804"/>
    </row>
    <row r="11" spans="1:15" s="33" customFormat="1" ht="28.5" customHeight="1">
      <c r="A11" s="124"/>
      <c r="B11" s="334" t="s">
        <v>123</v>
      </c>
      <c r="C11" s="144"/>
      <c r="D11" s="765" t="str">
        <f>IF(ISBLANK(Financiar!C9),"",(Financiar!C9))</f>
        <v xml:space="preserve">Cumulative disbursements is more than cumulative budget (second semester 2014), due to the fact that disbursement includes the budget the first quarter of 2015 ( 01.01.2015-31.03.2015) as  buffer stock. To December 31,2014 the total disbursement value by the GF to the PR was 6,777,482.00 Euro versus to the planned sum of  6,519,862.00. The disbursement rate is 104 %.  
Suma faptică a debursarilor este mai mare decit suma bugetată, deoarece suma bugetată prevedea sumele pentru perioada 01 iulie - 31 Decembrie 2014, iar in debursările faptice  este considerat inclusiv  si bugetul pentru trimestrul I 2015, in calitate de  buffer.   Astfel la 31 Decembrie 2014, suma totala debursata de FG catre RP a fost de  6,777,482.00 Euro versus  6,519,862.00 Euro. Rata debursarii cumulative este de 104%. </v>
      </c>
      <c r="E11" s="765"/>
      <c r="F11" s="765"/>
      <c r="G11" s="786"/>
      <c r="H11" s="150"/>
      <c r="I11" s="796"/>
      <c r="J11" s="797"/>
      <c r="K11" s="797"/>
      <c r="L11" s="797"/>
      <c r="M11" s="797"/>
      <c r="N11" s="798"/>
    </row>
    <row r="12" spans="1:15" s="33" customFormat="1" ht="27.75" customHeight="1">
      <c r="A12" s="124"/>
      <c r="B12" s="335" t="s">
        <v>124</v>
      </c>
      <c r="C12" s="145"/>
      <c r="D12" s="765" t="str">
        <f>IF(ISBLANK(Financiar!C23),"",(Financiar!C23))</f>
        <v xml:space="preserve">Almost all payments were done according to the planned budget and in line with the project activities. For the objective 1 " Strenthen community involvement and foster parnerships for effective  TB control", the  cumulative expenditure is higher due to  approval of additional budget in value of 66000,0 Euro, as per GF approval, to increase the number of grants for 2013, based on the reallocated savings from 2012.  The  difference of value for the Project management is due to  the interest income on bank account used for the office loan (as per TGF approval). As for the remaining objectives, due to commitments  the cumulative expenditures is less then cumulative budget.                                                                                                                                                                                                                                                                         
Toate cheltuielile au fost efectuate conform bugetului și, cu scopul de a atinge obiectivele proiectului. Pentru obiectivul 1 "" Strenthen community involvement and foster parnerships for effective  TB control " cheltuielile cumulative sunt mai mari datorită aprobării realocării  sumei de 66000,0 Euro pentru linia de grant  din 2013, conform aprobării FG, fiind considerate economiile anului 2012.  Diferența de valori pentru Managementul de Proiect este condiționată de  venitul din dobindă, cumulată  în cont,pentru acoperirea imprumutului, conform aprobării FG. La celelalte obiective, datorita sumelor angajate, cheltuielele cumulative sunt mai mici decit bugetul planificat. 
</v>
      </c>
      <c r="E12" s="765"/>
      <c r="F12" s="765"/>
      <c r="G12" s="786"/>
      <c r="H12" s="150"/>
      <c r="I12" s="793"/>
      <c r="J12" s="794"/>
      <c r="K12" s="794"/>
      <c r="L12" s="794"/>
      <c r="M12" s="794"/>
      <c r="N12" s="795"/>
    </row>
    <row r="13" spans="1:15" s="33" customFormat="1" ht="26.25" customHeight="1">
      <c r="A13" s="124"/>
      <c r="B13" s="335" t="s">
        <v>125</v>
      </c>
      <c r="C13" s="145"/>
      <c r="D13" s="765" t="str">
        <f>IF(ISBLANK(Financiar!I9),"",(Financiar!I9))</f>
        <v>The variance between the disbursement and expenditures of the PR for the current period is due to:
1. Disbursement includes the budget for Q1 2015;
2. Commitments from the semester 2, 2014 - EUR 139,297.
The expenditures of the SRs are closed to the disbursement value. The difference is explaiend by the commitments of the semester 2, 2014.
Variatia dintre suma disbursata si suma cheltuita este formata din motiv ca:
1.  In debursari este inclus si bugetul pentru trimestrul 1 2015;
2. Sumele angajate din semestrul 2, 2014- EUR 139,297.
Diferența dintre sumele debursate de către RP și cheltuielile  subrecipienților sunt mici. Diferenta este explicata prin sumele angate pentru activitatile  din semestrul  2, 2014.</v>
      </c>
      <c r="E13" s="765"/>
      <c r="F13" s="765"/>
      <c r="G13" s="786"/>
      <c r="H13" s="150"/>
      <c r="I13" s="793"/>
      <c r="J13" s="794"/>
      <c r="K13" s="794"/>
      <c r="L13" s="794"/>
      <c r="M13" s="794"/>
      <c r="N13" s="795"/>
    </row>
    <row r="14" spans="1:15" s="33" customFormat="1" ht="28.5" customHeight="1" thickBot="1">
      <c r="A14" s="124"/>
      <c r="B14" s="336" t="s">
        <v>126</v>
      </c>
      <c r="C14" s="146"/>
      <c r="D14" s="791" t="str">
        <f>IF(ISBLANK(Financiar!I23),"",(Financiar!I23))</f>
        <v>The PR always makes the disbursements to SRs in the shortest period when the disbursement request is received and the report is presented.  
Perioada de debursare către SR este cit mai  operativ posibil de la   data depunerii cererii de debursare şi prezentare a raportului financiar.</v>
      </c>
      <c r="E14" s="791"/>
      <c r="F14" s="791"/>
      <c r="G14" s="792"/>
      <c r="H14" s="150"/>
      <c r="I14" s="799"/>
      <c r="J14" s="800"/>
      <c r="K14" s="800"/>
      <c r="L14" s="800"/>
      <c r="M14" s="800"/>
      <c r="N14" s="801"/>
    </row>
    <row r="15" spans="1:15" s="33" customFormat="1" ht="4.5" customHeight="1">
      <c r="A15" s="124"/>
      <c r="B15" s="147"/>
      <c r="C15" s="148"/>
      <c r="D15" s="149"/>
      <c r="E15" s="149"/>
      <c r="F15" s="149"/>
      <c r="G15" s="149"/>
      <c r="H15" s="150"/>
      <c r="I15" s="151"/>
      <c r="J15" s="151"/>
      <c r="K15" s="151"/>
      <c r="L15" s="151"/>
      <c r="M15" s="151"/>
      <c r="N15" s="151"/>
      <c r="O15" s="71"/>
    </row>
    <row r="16" spans="1:15" s="32" customFormat="1" ht="21" customHeight="1" thickBot="1">
      <c r="A16" s="120"/>
      <c r="B16" s="782" t="s">
        <v>122</v>
      </c>
      <c r="C16" s="782"/>
      <c r="D16" s="782"/>
      <c r="E16" s="782"/>
      <c r="F16" s="782"/>
      <c r="G16" s="782"/>
      <c r="H16" s="782"/>
      <c r="I16" s="782"/>
      <c r="J16" s="782"/>
      <c r="K16" s="782"/>
      <c r="L16" s="782"/>
      <c r="M16" s="782"/>
      <c r="N16" s="782"/>
    </row>
    <row r="17" spans="1:15" s="33" customFormat="1" ht="3.75" customHeight="1" thickBot="1">
      <c r="A17" s="124"/>
      <c r="B17" s="133"/>
      <c r="C17" s="134"/>
      <c r="D17" s="135"/>
      <c r="E17" s="136"/>
      <c r="F17" s="137"/>
      <c r="G17" s="137"/>
      <c r="H17" s="138"/>
      <c r="I17" s="139"/>
      <c r="J17" s="140"/>
      <c r="K17" s="129"/>
      <c r="L17" s="130"/>
      <c r="M17" s="131"/>
      <c r="N17" s="132"/>
    </row>
    <row r="18" spans="1:15" s="33" customFormat="1" ht="22.5" customHeight="1" thickBot="1">
      <c r="A18" s="124"/>
      <c r="B18" s="806" t="s">
        <v>116</v>
      </c>
      <c r="C18" s="768"/>
      <c r="D18" s="813" t="s">
        <v>119</v>
      </c>
      <c r="E18" s="814"/>
      <c r="F18" s="814"/>
      <c r="G18" s="815"/>
      <c r="H18" s="127"/>
      <c r="I18" s="810" t="s">
        <v>319</v>
      </c>
      <c r="J18" s="811"/>
      <c r="K18" s="811"/>
      <c r="L18" s="811"/>
      <c r="M18" s="812"/>
      <c r="N18" s="812"/>
    </row>
    <row r="19" spans="1:15" s="33" customFormat="1" ht="21.95" customHeight="1">
      <c r="A19" s="124"/>
      <c r="B19" s="337" t="s">
        <v>131</v>
      </c>
      <c r="C19" s="152"/>
      <c r="D19" s="787" t="str">
        <f>IF(ISBLANK(Management!C8),"",(Management!C8))</f>
        <v xml:space="preserve">One Condition Precedent (CP), prior to grant agreement signing, was fulfilled by PAS Center, received NO from GF.The  other two CP, prior to extension of the grant agreement: review of the NTP in written form by 15th august 2013 and  present of the strategic plan for out-patient care to improve compliance  and reduce  treatment default by 15th august 2013, were completed. The  final report English version was published and shared by the WHO  in 2013. The MoH approved the plan for out- patient care to improve  compliance and reduce treatment default on 27/09/2013 ( Order MoH  #1051).  
Centrul PAS a implementat cerinta inaintată de Fondul Global vizavi de una dintre conditiile precedente( CP), inainte de semnarea acordului de grant, avînd NO de la FG. Celelalte doua conditii precedente au fost inainttate pentru extinderea acordului de grant și anume:  raportul de evaluare a Programului National de Control al Tuberculozei ( PNCT) si planul strategic pentru imbunatatirea aderentei la tratament si micsorarea abandonului la tratamentul in conditii de  ambulatoriu au fost indeplinite. Raportul, versiunea Engleză,  a fost publicat și distribut  instituțiilor relevante de către OMS  în 2013.  Planul strategic menționat a fost aprobat de cître Ministerul Sănătății  la 27/09/2013 , ordinul MS  # 1051. </v>
      </c>
      <c r="E19" s="787"/>
      <c r="F19" s="787"/>
      <c r="G19" s="788"/>
      <c r="H19" s="153"/>
      <c r="I19" s="807"/>
      <c r="J19" s="808"/>
      <c r="K19" s="808"/>
      <c r="L19" s="808"/>
      <c r="M19" s="808"/>
      <c r="N19" s="809"/>
    </row>
    <row r="20" spans="1:15" ht="24.75" customHeight="1">
      <c r="A20" s="118"/>
      <c r="B20" s="338" t="s">
        <v>132</v>
      </c>
      <c r="C20" s="154"/>
      <c r="D20" s="765" t="str">
        <f>IF(ISBLANK(Management!I8),"",(Management!I8))</f>
        <v>All key positions of the management department are filled in by the PR.  
Toate functiile sunt completate de RP.</v>
      </c>
      <c r="E20" s="765" t="e">
        <f>+'Introducerea datelor'!D73/'Introducerea datelor'!G73</f>
        <v>#DIV/0!</v>
      </c>
      <c r="F20" s="765" t="e">
        <f>+('Introducerea datelor'!E73+'Introducerea datelor'!F73)/'Introducerea datelor'!G73</f>
        <v>#DIV/0!</v>
      </c>
      <c r="G20" s="766"/>
      <c r="H20" s="153"/>
      <c r="I20" s="783"/>
      <c r="J20" s="784"/>
      <c r="K20" s="784"/>
      <c r="L20" s="784"/>
      <c r="M20" s="784"/>
      <c r="N20" s="785"/>
      <c r="O20" s="34"/>
    </row>
    <row r="21" spans="1:15" ht="29.25" customHeight="1">
      <c r="A21" s="118"/>
      <c r="B21" s="339" t="s">
        <v>133</v>
      </c>
      <c r="C21" s="154"/>
      <c r="D21" s="765" t="str">
        <f>IF(ISBLANK(Management!C16),"",(Management!C16))</f>
        <v xml:space="preserve">Soros Moldova Foundation was not assessed due to its proved experience in grants' implementation.  
Fundația Soros-Moldova nu a fost evaluată ținînd cont de semnificativa experiență în implementarea  granturilor.  </v>
      </c>
      <c r="E21" s="765"/>
      <c r="F21" s="765"/>
      <c r="G21" s="766"/>
      <c r="H21" s="153"/>
      <c r="I21" s="783"/>
      <c r="J21" s="784"/>
      <c r="K21" s="784"/>
      <c r="L21" s="784"/>
      <c r="M21" s="784"/>
      <c r="N21" s="785"/>
      <c r="O21" s="34"/>
    </row>
    <row r="22" spans="1:15" ht="26.25" customHeight="1">
      <c r="A22" s="118"/>
      <c r="B22" s="339" t="s">
        <v>134</v>
      </c>
      <c r="C22" s="154"/>
      <c r="D22" s="765" t="str">
        <f>IF(ISBLANK(Management!I16),"",(Management!I16))</f>
        <v>For the reported period, July-December 2014, 8 SSRs were involved in TB related activities. Basically, the majority of NGOs are implementing  one grant,  with exception of the NGO "SMIT" which applied to Soros Foundation - Moldova and was granted with two grants.                                                                                                                                                                                                                                                              
In perioada de raportare, iulie-decembrie 2014, 8 sub-subrecipienți au realizat activități conexe programului de control al TB.  Majoritatea ONG-urilor realizeaza a cîte un grant, excepție fiind ONG "SMIT" care a aplicat către Fundația Soros - Moldova, și i-au fost aprobate 2 granturi pentru implementare.</v>
      </c>
      <c r="E22" s="765"/>
      <c r="F22" s="765"/>
      <c r="G22" s="766"/>
      <c r="H22" s="153"/>
      <c r="I22" s="783"/>
      <c r="J22" s="784"/>
      <c r="K22" s="784"/>
      <c r="L22" s="784"/>
      <c r="M22" s="784"/>
      <c r="N22" s="785"/>
      <c r="O22" s="34"/>
    </row>
    <row r="23" spans="1:15" ht="24.75" customHeight="1">
      <c r="A23" s="118"/>
      <c r="B23" s="339" t="s">
        <v>135</v>
      </c>
      <c r="C23" s="154"/>
      <c r="D23" s="765" t="str">
        <f>IF(ISBLANK(Management!C27),"",(Management!C27))</f>
        <v/>
      </c>
      <c r="E23" s="765"/>
      <c r="F23" s="765"/>
      <c r="G23" s="766"/>
      <c r="H23" s="153"/>
      <c r="I23" s="783"/>
      <c r="J23" s="784"/>
      <c r="K23" s="784"/>
      <c r="L23" s="784"/>
      <c r="M23" s="784"/>
      <c r="N23" s="785"/>
      <c r="O23" s="34"/>
    </row>
    <row r="24" spans="1:15" ht="27" customHeight="1" thickBot="1">
      <c r="A24" s="118"/>
      <c r="B24" s="340" t="s">
        <v>137</v>
      </c>
      <c r="C24" s="155"/>
      <c r="D24" s="789" t="str">
        <f>IF(ISBLANK(Management!I27),"",(Management!I27))</f>
        <v/>
      </c>
      <c r="E24" s="789"/>
      <c r="F24" s="789"/>
      <c r="G24" s="790"/>
      <c r="H24" s="153"/>
      <c r="I24" s="779"/>
      <c r="J24" s="780"/>
      <c r="K24" s="780"/>
      <c r="L24" s="780"/>
      <c r="M24" s="780"/>
      <c r="N24" s="781"/>
      <c r="O24" s="34"/>
    </row>
    <row r="25" spans="1:15" ht="4.5" customHeight="1">
      <c r="A25" s="120"/>
      <c r="B25" s="125"/>
      <c r="C25" s="126"/>
      <c r="D25" s="141"/>
      <c r="E25" s="142"/>
      <c r="F25" s="143"/>
      <c r="G25" s="143"/>
      <c r="H25" s="127"/>
      <c r="I25" s="142"/>
      <c r="J25" s="128"/>
      <c r="K25" s="129"/>
      <c r="L25" s="130"/>
      <c r="M25" s="131"/>
      <c r="N25" s="132"/>
      <c r="O25" s="34"/>
    </row>
    <row r="26" spans="1:15" s="32" customFormat="1" ht="21" customHeight="1" thickBot="1">
      <c r="A26" s="120"/>
      <c r="B26" s="782" t="s">
        <v>121</v>
      </c>
      <c r="C26" s="782"/>
      <c r="D26" s="782"/>
      <c r="E26" s="782"/>
      <c r="F26" s="782"/>
      <c r="G26" s="782"/>
      <c r="H26" s="782"/>
      <c r="I26" s="782"/>
      <c r="J26" s="782"/>
      <c r="K26" s="782"/>
      <c r="L26" s="782"/>
      <c r="M26" s="782"/>
      <c r="N26" s="782"/>
    </row>
    <row r="27" spans="1:15" ht="3.75" customHeight="1" thickBot="1">
      <c r="A27" s="120"/>
      <c r="B27" s="125"/>
      <c r="C27" s="126"/>
      <c r="D27" s="141"/>
      <c r="E27" s="142"/>
      <c r="F27" s="143"/>
      <c r="G27" s="143"/>
      <c r="H27" s="127"/>
      <c r="I27" s="142"/>
      <c r="J27" s="128"/>
      <c r="K27" s="129"/>
      <c r="L27" s="130"/>
      <c r="M27" s="131"/>
      <c r="N27" s="132"/>
      <c r="O27" s="34"/>
    </row>
    <row r="28" spans="1:15" ht="21.75" customHeight="1" thickBot="1">
      <c r="A28" s="118"/>
      <c r="B28" s="767" t="s">
        <v>38</v>
      </c>
      <c r="C28" s="768"/>
      <c r="D28" s="776" t="s">
        <v>119</v>
      </c>
      <c r="E28" s="777"/>
      <c r="F28" s="777"/>
      <c r="G28" s="778"/>
      <c r="H28" s="127"/>
      <c r="I28" s="776" t="s">
        <v>319</v>
      </c>
      <c r="J28" s="777"/>
      <c r="K28" s="777"/>
      <c r="L28" s="777"/>
      <c r="M28" s="777"/>
      <c r="N28" s="778"/>
      <c r="O28" s="34"/>
    </row>
    <row r="29" spans="1:15" ht="113.25" customHeight="1">
      <c r="A29" s="118"/>
      <c r="B29" s="341" t="s">
        <v>320</v>
      </c>
      <c r="C29" s="156"/>
      <c r="D29" s="773" t="str">
        <f>IF(ISBLANK(Programatic!C9),"",(Programatic!C9))</f>
        <v xml:space="preserve">During the reporting period, 1253 TB patients registered under DOTS program received incentives for improved treatment compliance.  The indicator is 113% achieved.                                                                                                                                                                                         
Pe parcursul semestrului, 1253 pacienți cu TB înregistrați în programul DOTS au primit stimulente pentru îmbunătățirea  aderenței la  tratament. Indicatorul este atins in proportie de 113,%. </v>
      </c>
      <c r="E29" s="774"/>
      <c r="F29" s="774"/>
      <c r="G29" s="775"/>
      <c r="H29" s="153"/>
      <c r="I29" s="770"/>
      <c r="J29" s="771"/>
      <c r="K29" s="771"/>
      <c r="L29" s="771"/>
      <c r="M29" s="771"/>
      <c r="N29" s="772"/>
      <c r="O29" s="34"/>
    </row>
    <row r="30" spans="1:15" ht="103.5" customHeight="1">
      <c r="A30" s="118"/>
      <c r="B30" s="342" t="s">
        <v>321</v>
      </c>
      <c r="C30" s="157"/>
      <c r="D30" s="769" t="str">
        <f>IF(ISBLANK(Programatic!G9),"",(Programatic!G9))</f>
        <v xml:space="preserve">In reporting period  a total of 326 MDR-TB patients were received incentives for improved treatment compliance. The indicator is achieved.                                                                                                                                                                                                                                             
În semestrul  indicat  un total de 326 de pacienţi MDR-TB au primit stimulente pentru îmbunătățirea respectării tratamentului.  Indicatorul este atins. </v>
      </c>
      <c r="E30" s="763"/>
      <c r="F30" s="763"/>
      <c r="G30" s="764"/>
      <c r="H30" s="153"/>
      <c r="I30" s="759"/>
      <c r="J30" s="760"/>
      <c r="K30" s="760"/>
      <c r="L30" s="760"/>
      <c r="M30" s="760"/>
      <c r="N30" s="761"/>
      <c r="O30" s="34"/>
    </row>
    <row r="31" spans="1:15" ht="114.75" customHeight="1">
      <c r="A31" s="118"/>
      <c r="B31" s="342" t="s">
        <v>322</v>
      </c>
      <c r="C31" s="157"/>
      <c r="D31" s="769" t="str">
        <f>IF(ISBLANK(Programatic!M9),"",(Programatic!M9))</f>
        <v>During the reporting period  a total of 97 persons were trained, from them: 52 people from multidisciplinary teams of the community center; 15 people from NGOs in DOT and TB community aspects and 30 volunteers trained from the NGOs network in TB community aspects. The indicator is overachieved in proportion of 176,36%. Reason for variance: one additional training for people from NGOs in DOT and TB community aspects" was held on November,2014, based on the request of the NGO Platform,  with the GF aprpoval. The budget for the  additional training was not exceeded, using the obtained savings.                                                                                                                                                                                                                     
Pe parcursul semestrului dat, un total de 97 de persoane au fost instruite, dintre care: 52 de persoane din echipele multidisciplinare din centrul comunitar; 15 persoane din ONG-uri care activează în aspecte comunitare, DOT şi TB şi 30 voluntari din reţeaua de ONG-uri. Indicatorul este supraindeplinit în proporţie de 176,36%.  Motivul pentru variaţii: o instruire aditionala pentru persoanele din ONG-uri care activează în aspecte comunitare, DOT şi TB, a avut loc in noiembrie, 2014, bazat pe cererea Platformei ONG, cu aprobarea FG. Bugetul pentru instruirea aditionala nu a fost depășit, fiind  folosite economiile obținute.</v>
      </c>
      <c r="E31" s="763"/>
      <c r="F31" s="763"/>
      <c r="G31" s="764"/>
      <c r="H31" s="153"/>
      <c r="I31" s="759"/>
      <c r="J31" s="760"/>
      <c r="K31" s="760"/>
      <c r="L31" s="760"/>
      <c r="M31" s="760"/>
      <c r="N31" s="761"/>
      <c r="O31" s="34"/>
    </row>
    <row r="32" spans="1:15" ht="124.5" customHeight="1">
      <c r="A32" s="118"/>
      <c r="B32" s="343" t="s">
        <v>127</v>
      </c>
      <c r="C32" s="157"/>
      <c r="D32" s="762" t="str">
        <f>IF(ISBLANK(Programatic!L20),"",(Programatic!L20))</f>
        <v xml:space="preserve">During the reporting period, 1253 TB patients registered under DOTS program received incentives for improved treatment compliance.  The indicator is 113% achieved.                                                                                                                                                                                         
Pe parcursul semestrului, 1253 pacienți cu TB înregistrați în programul DOTS au primit stimulente pentru îmbunătățirea  aderenței la  tratament. Indicatorul este atins in proportie de 113,%. </v>
      </c>
      <c r="E32" s="763"/>
      <c r="F32" s="763"/>
      <c r="G32" s="764"/>
      <c r="H32" s="153"/>
      <c r="I32" s="759"/>
      <c r="J32" s="760"/>
      <c r="K32" s="760"/>
      <c r="L32" s="760"/>
      <c r="M32" s="760"/>
      <c r="N32" s="761"/>
      <c r="O32" s="34"/>
    </row>
    <row r="33" spans="1:15" ht="104.25" customHeight="1">
      <c r="A33" s="118"/>
      <c r="B33" s="343" t="s">
        <v>128</v>
      </c>
      <c r="C33" s="157"/>
      <c r="D33" s="762" t="str">
        <f>IF(ISBLANK(Programatic!L21),"",(Programatic!L21))</f>
        <v xml:space="preserve">In reporting period  a total of 326 MDR-TB patients were received incentives for improved treatment compliance. The indicator is achieved.                                                                                                                                                                                                                                             
În semestrul  indicat  un total de 326 de pacienţi MDR-TB au primit stimulente pentru îmbunătățirea respectării tratamentului.  Indicatorul este atins. </v>
      </c>
      <c r="E33" s="763"/>
      <c r="F33" s="763"/>
      <c r="G33" s="764"/>
      <c r="H33" s="153"/>
      <c r="I33" s="759"/>
      <c r="J33" s="760"/>
      <c r="K33" s="760"/>
      <c r="L33" s="760"/>
      <c r="M33" s="760"/>
      <c r="N33" s="761"/>
      <c r="O33" s="34"/>
    </row>
    <row r="34" spans="1:15" ht="112.5" customHeight="1">
      <c r="A34" s="118"/>
      <c r="B34" s="343" t="s">
        <v>129</v>
      </c>
      <c r="C34" s="157"/>
      <c r="D34" s="762" t="str">
        <f>IF(ISBLANK(Programatic!L22),"",(Programatic!L22))</f>
        <v>During the reporting period  a total of 97 persons were trained, from them: 52 people from multidisciplinary teams of the community center; 15 people from NGOs in DOT and TB community aspects and 30 volunteers trained from the NGOs network in TB community aspects. The indicator is overachieved in proportion of 176,36%. Reason for variance: one additional training for people from NGOs in DOT and TB community aspects" was held on November,2014, based on the request of the NGO Platform,  with the GF aprpoval. The budget for the  additional training was not exceeded, using the obtained savings.                                                                                                                                                                                                                     
Pe parcursul semestrului dat, un total de 97 de persoane au fost instruite, dintre care: 52 de persoane din echipele multidisciplinare din centrul comunitar; 15 persoane din ONG-uri care activează în aspecte comunitare, DOT şi TB şi 30 voluntari din reţeaua de ONG-uri. Indicatorul este supraindeplinit în proporţie de 176,36%.  Motivul pentru variaţii: o instruire aditionala pentru persoanele din ONG-uri care activează în aspecte comunitare, DOT şi TB, a avut loc in noiembrie, 2014, bazat pe cererea Platformei ONG, cu aprobarea FG. Bugetul pentru instruirea aditionala nu a fost depășit, fiind  folosite economiile obținute.</v>
      </c>
      <c r="E34" s="763"/>
      <c r="F34" s="763"/>
      <c r="G34" s="764"/>
      <c r="H34" s="153"/>
      <c r="I34" s="759"/>
      <c r="J34" s="760"/>
      <c r="K34" s="760"/>
      <c r="L34" s="760"/>
      <c r="M34" s="760"/>
      <c r="N34" s="761"/>
      <c r="O34" s="34"/>
    </row>
    <row r="35" spans="1:15" ht="40.5" customHeight="1">
      <c r="A35" s="118"/>
      <c r="B35" s="343" t="s">
        <v>130</v>
      </c>
      <c r="C35" s="189"/>
      <c r="D35" s="762" t="str">
        <f>IF(ISBLANK(Programatic!L23),"",(Programatic!L23))</f>
        <v xml:space="preserve"> </v>
      </c>
      <c r="E35" s="763"/>
      <c r="F35" s="763"/>
      <c r="G35" s="764"/>
      <c r="H35" s="153"/>
      <c r="I35" s="759"/>
      <c r="J35" s="760"/>
      <c r="K35" s="760"/>
      <c r="L35" s="760"/>
      <c r="M35" s="760"/>
      <c r="N35" s="761"/>
      <c r="O35" s="34"/>
    </row>
    <row r="36" spans="1:15" ht="186.75" customHeight="1">
      <c r="A36" s="118"/>
      <c r="B36" s="343" t="s">
        <v>138</v>
      </c>
      <c r="C36" s="189"/>
      <c r="D36" s="762" t="str">
        <f>IF(ISBLANK(Programatic!L24),"",(Programatic!L24))</f>
        <v xml:space="preserve">During S8, 385 of new TB patients provided with DOT by the community (community centers and NGOs) received at least 25 DOT interventions during 1 month (visit to DOT center by the patient or visit to the patient by DOT supporters for drug intake).  For reporting period the indicator is overachieved in proportion of 116,31%. Reason for variance: AO AFI included and registered all the new TB patients provided in lists by Community Centers.                     
Pe parcursul S8, 385 pacienţi noi cu TB au fost acoperiți cu servicii de comunitate (centre comunitare şi ONG-uri) ei au primit cel puţin 25 intervenţii  DOT pe parcursul la o luna (vizite la centrul de DOT de către pacient sau vizite la pacient de suporterii DOT pentru consumul de medicamente). Indicatorul este realizat în proporţie de 116%.  Motivul pentru variaţii: AO AFI au înclus şi înregistrat toţi pacienţii noi de TB prevăzuți în listele centrelor comunitare. </v>
      </c>
      <c r="E36" s="763"/>
      <c r="F36" s="763"/>
      <c r="G36" s="764"/>
      <c r="H36" s="153"/>
      <c r="I36" s="759"/>
      <c r="J36" s="760"/>
      <c r="K36" s="760"/>
      <c r="L36" s="760"/>
      <c r="M36" s="760"/>
      <c r="N36" s="761"/>
      <c r="O36" s="34"/>
    </row>
    <row r="37" spans="1:15" ht="69.75" customHeight="1">
      <c r="A37" s="118"/>
      <c r="B37" s="343" t="s">
        <v>139</v>
      </c>
      <c r="C37" s="189"/>
      <c r="D37" s="762" t="str">
        <f>IF(ISBLANK(Programatic!L25),"",(Programatic!L25))</f>
        <v>In S8, 200 people (TB/HIV patients and their families) were reached by peer support groups. The indicator is achieved.    
În S8, 200 de persoane (TB/HIV pacienţii şi familiile lor) au beneficiat de suport de la egal la egal. Indicatorul este atins.</v>
      </c>
      <c r="E37" s="763"/>
      <c r="F37" s="763"/>
      <c r="G37" s="764"/>
      <c r="H37" s="153"/>
      <c r="I37" s="759"/>
      <c r="J37" s="760"/>
      <c r="K37" s="760"/>
      <c r="L37" s="760"/>
      <c r="M37" s="760"/>
      <c r="N37" s="761"/>
      <c r="O37" s="34"/>
    </row>
    <row r="38" spans="1:15" ht="372" customHeight="1">
      <c r="A38" s="118"/>
      <c r="B38" s="343" t="s">
        <v>140</v>
      </c>
      <c r="C38" s="189"/>
      <c r="D38" s="762" t="str">
        <f>IF(ISBLANK(Programatic!L26),"",(Programatic!L26))</f>
        <v xml:space="preserve"> In reporting period, a total of 162 persons were trained, from them: 75  of local stakeholders attending workshops on TB and TB/HIV and 87 of peer educators trained to carry out informational work on TB. In  semestrul de raportare, un total de 162 de persoane au fost instruite, din ei: 75 reprezentanți ai autorităților locale au participat la atelier de lucru în TB și TB/HIV  şi 87 educători de la egal la egal instruiți să efectueze lucrul informațional pe TB. Indicatorul este atins</v>
      </c>
      <c r="E38" s="763"/>
      <c r="F38" s="763"/>
      <c r="G38" s="764"/>
      <c r="H38" s="153"/>
      <c r="I38" s="759"/>
      <c r="J38" s="760"/>
      <c r="K38" s="760"/>
      <c r="L38" s="760"/>
      <c r="M38" s="760"/>
      <c r="N38" s="761"/>
      <c r="O38" s="34"/>
    </row>
    <row r="39" spans="1:15" ht="246.75" customHeight="1">
      <c r="A39" s="118"/>
      <c r="B39" s="343" t="s">
        <v>141</v>
      </c>
      <c r="C39" s="189"/>
      <c r="D39" s="762" t="str">
        <f>IF(ISBLANK(Programatic!L27),"",(Programatic!L27))</f>
        <v>In  reporting period  a total of 21 TB service staff trained in DR-TB management. The indicator is achieved in proportion of 84%. Reason for variance:at the training were invited 26 people for several reasons such as health, were not have presented 5 people, although they confirmed that they will attend the training.  
In semestrul indicat în  total  21 persoane din serviciu TB au fost instruiți în managementul TB-MDR. Indicatorul este realizat în proporție de 84%. Motivul pentru varianță: la instruire au fost invitați 26 de persoane din mai multe motive, cum ar fi sănătatea, nu s-au prezentat 5 persoane, deși au confirmat că vor participa la instruire.</v>
      </c>
      <c r="E39" s="763"/>
      <c r="F39" s="763"/>
      <c r="G39" s="764"/>
      <c r="H39" s="153"/>
      <c r="I39" s="759"/>
      <c r="J39" s="760"/>
      <c r="K39" s="760"/>
      <c r="L39" s="760"/>
      <c r="M39" s="760"/>
      <c r="N39" s="761"/>
      <c r="O39" s="34"/>
    </row>
    <row r="40" spans="1:15" ht="86.25" customHeight="1" thickBot="1">
      <c r="A40" s="118"/>
      <c r="B40" s="343" t="s">
        <v>142</v>
      </c>
      <c r="C40" s="158"/>
      <c r="D40" s="762" t="str">
        <f>IF(ISBLANK(Programatic!L28),"",(Programatic!L28))</f>
        <v xml:space="preserve">During the second half of 2014, 12 eligible prison inmates on TB treatment were released. All of them were supported through the TB follow up program. 
În a doua jumătate a anului 2014, 12 deținuți eligibile pe tratamentul tuberculozei au fost eliberați. Toți aceștia au fost susţinuți prin programul tratamentului TB de follow-up. </v>
      </c>
      <c r="E40" s="763"/>
      <c r="F40" s="763"/>
      <c r="G40" s="764"/>
      <c r="H40" s="153"/>
      <c r="I40" s="756"/>
      <c r="J40" s="757"/>
      <c r="K40" s="757"/>
      <c r="L40" s="757"/>
      <c r="M40" s="757"/>
      <c r="N40" s="758"/>
      <c r="O40" s="34"/>
    </row>
    <row r="41" spans="1:15" ht="282.75" customHeight="1" thickBot="1">
      <c r="A41" s="118"/>
      <c r="B41" s="343" t="s">
        <v>143</v>
      </c>
      <c r="C41" s="158"/>
      <c r="D41" s="762" t="str">
        <f>IF(ISBLANK(Programatic!L29),"",(Programatic!L29))</f>
        <v>During S8, a total of  80 medical staff were trained.  The indicator is achieved.  
În timpul S8, au fost instruiţi un total de 80 cadre medicale.  Indicatorul este atins.</v>
      </c>
      <c r="E41" s="763"/>
      <c r="F41" s="763"/>
      <c r="G41" s="764"/>
      <c r="H41" s="153"/>
      <c r="I41" s="756"/>
      <c r="J41" s="757"/>
      <c r="K41" s="757"/>
      <c r="L41" s="757"/>
      <c r="M41" s="757"/>
      <c r="N41" s="758"/>
      <c r="O41" s="34"/>
    </row>
  </sheetData>
  <mergeCells count="65">
    <mergeCell ref="B10:C10"/>
    <mergeCell ref="D10:G10"/>
    <mergeCell ref="D11:G11"/>
    <mergeCell ref="I13:N13"/>
    <mergeCell ref="D22:G22"/>
    <mergeCell ref="D20:G20"/>
    <mergeCell ref="I20:N20"/>
    <mergeCell ref="B18:C18"/>
    <mergeCell ref="I19:N19"/>
    <mergeCell ref="I18:N18"/>
    <mergeCell ref="D18:G18"/>
    <mergeCell ref="I22:N22"/>
    <mergeCell ref="D21:G21"/>
    <mergeCell ref="B2:N2"/>
    <mergeCell ref="E5:K5"/>
    <mergeCell ref="E6:K6"/>
    <mergeCell ref="E3:K3"/>
    <mergeCell ref="C4:D4"/>
    <mergeCell ref="E4:K4"/>
    <mergeCell ref="C3:D3"/>
    <mergeCell ref="I24:N24"/>
    <mergeCell ref="I28:N28"/>
    <mergeCell ref="B8:N8"/>
    <mergeCell ref="I21:N21"/>
    <mergeCell ref="D13:G13"/>
    <mergeCell ref="D19:G19"/>
    <mergeCell ref="D24:G24"/>
    <mergeCell ref="B26:N26"/>
    <mergeCell ref="B16:N16"/>
    <mergeCell ref="D14:G14"/>
    <mergeCell ref="I23:N23"/>
    <mergeCell ref="D12:G12"/>
    <mergeCell ref="I12:N12"/>
    <mergeCell ref="I11:N11"/>
    <mergeCell ref="I14:N14"/>
    <mergeCell ref="I10:N10"/>
    <mergeCell ref="I34:N34"/>
    <mergeCell ref="D32:G32"/>
    <mergeCell ref="D23:G23"/>
    <mergeCell ref="B28:C28"/>
    <mergeCell ref="I36:N36"/>
    <mergeCell ref="I30:N30"/>
    <mergeCell ref="I31:N31"/>
    <mergeCell ref="I32:N32"/>
    <mergeCell ref="D30:G30"/>
    <mergeCell ref="I29:N29"/>
    <mergeCell ref="I33:N33"/>
    <mergeCell ref="D31:G31"/>
    <mergeCell ref="D33:G33"/>
    <mergeCell ref="D34:G34"/>
    <mergeCell ref="D29:G29"/>
    <mergeCell ref="D28:G28"/>
    <mergeCell ref="I40:N40"/>
    <mergeCell ref="I35:N35"/>
    <mergeCell ref="D37:G37"/>
    <mergeCell ref="D41:G41"/>
    <mergeCell ref="I41:N41"/>
    <mergeCell ref="D40:G40"/>
    <mergeCell ref="D39:G39"/>
    <mergeCell ref="D35:G35"/>
    <mergeCell ref="I38:N38"/>
    <mergeCell ref="D36:G36"/>
    <mergeCell ref="D38:G38"/>
    <mergeCell ref="I39:N39"/>
    <mergeCell ref="I37:N37"/>
  </mergeCells>
  <phoneticPr fontId="30" type="noConversion"/>
  <conditionalFormatting sqref="C4:D4">
    <cfRule type="cellIs" dxfId="5" priority="1" stopIfTrue="1" operator="equal">
      <formula>"C"</formula>
    </cfRule>
    <cfRule type="cellIs" dxfId="4" priority="2" stopIfTrue="1" operator="equal">
      <formula>"B2"</formula>
    </cfRule>
    <cfRule type="cellIs" dxfId="3" priority="3" stopIfTrue="1" operator="equal">
      <formula>"B1"</formula>
    </cfRule>
  </conditionalFormatting>
  <pageMargins left="0.70866141732283472" right="0.70866141732283472" top="0.74803149606299213" bottom="0.74803149606299213" header="0.31496062992125984" footer="0.31496062992125984"/>
  <pageSetup paperSize="9" scale="57" orientation="landscape" r:id="rId1"/>
  <headerFooter alignWithMargins="0">
    <oddFooter>&amp;L&amp;F&amp;C&amp;A&amp;RV1.0          &amp;D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27"/>
  </sheetPr>
  <dimension ref="A1:M43"/>
  <sheetViews>
    <sheetView showGridLines="0" zoomScale="110" zoomScaleNormal="110" zoomScaleSheetLayoutView="100" workbookViewId="0">
      <selection activeCell="L3" sqref="L3"/>
    </sheetView>
  </sheetViews>
  <sheetFormatPr defaultColWidth="11" defaultRowHeight="15"/>
  <cols>
    <col min="1" max="1" width="4.140625" customWidth="1"/>
    <col min="2" max="2" width="14.5703125" customWidth="1"/>
    <col min="3" max="3" width="12.42578125" customWidth="1"/>
    <col min="4" max="4" width="11.5703125" customWidth="1"/>
    <col min="5" max="5" width="19" customWidth="1"/>
    <col min="6" max="6" width="1.42578125" customWidth="1"/>
    <col min="7" max="7" width="11.42578125" customWidth="1"/>
    <col min="8" max="8" width="9.5703125" customWidth="1"/>
    <col min="9" max="9" width="11.5703125" customWidth="1"/>
    <col min="10" max="10" width="12.5703125" customWidth="1"/>
    <col min="11" max="11" width="10.5703125" customWidth="1"/>
    <col min="12" max="12" width="9.7109375" customWidth="1"/>
  </cols>
  <sheetData>
    <row r="1" spans="1:13" ht="30.75" customHeight="1"/>
    <row r="2" spans="1:13" ht="27.75" customHeight="1">
      <c r="B2" s="706" t="str">
        <f>+"Dashboard:  "&amp;"  "&amp;IF(+'Introducerea datelor'!C4="Please Select","",'Introducerea datelor'!C4&amp;" - ")&amp;IF('Introducerea datelor'!G6="Please Select","",'Introducerea datelor'!G6)</f>
        <v>Dashboard:    Moldova - TB</v>
      </c>
      <c r="C2" s="706"/>
      <c r="D2" s="706"/>
      <c r="E2" s="706"/>
      <c r="F2" s="706"/>
      <c r="G2" s="706"/>
      <c r="H2" s="706"/>
      <c r="I2" s="706"/>
      <c r="J2" s="706"/>
      <c r="K2" s="706"/>
      <c r="L2" s="706"/>
    </row>
    <row r="3" spans="1:13">
      <c r="B3" s="23" t="str">
        <f>+IF('Introducerea datelor'!G8="Please Select","",'Introducerea datelor'!G8)</f>
        <v>Round 9</v>
      </c>
      <c r="C3" s="714" t="str">
        <f>+IF('Introducerea datelor'!I8="Please Select","",'Introducerea datelor'!I8)</f>
        <v>Phase 2</v>
      </c>
      <c r="D3" s="714"/>
      <c r="E3" s="708"/>
      <c r="F3" s="708"/>
      <c r="G3" s="708"/>
      <c r="H3" s="708"/>
      <c r="I3" s="708"/>
      <c r="J3" s="709" t="str">
        <f>+'Introducerea datelor'!B16</f>
        <v>Report Period(Perioada de Raportare):</v>
      </c>
      <c r="K3" s="709"/>
      <c r="L3" s="162" t="str">
        <f>+'Introducerea datelor'!C16</f>
        <v>P11</v>
      </c>
      <c r="M3" s="81"/>
    </row>
    <row r="4" spans="1:13">
      <c r="B4" s="23" t="str">
        <f>+'Introducerea datelor'!B12</f>
        <v>Latest Rating (Ultimul Rating):</v>
      </c>
      <c r="C4" s="824" t="str">
        <f>+IF('Introducerea datelor'!C12="Please Select","",'Introducerea datelor'!C12)</f>
        <v>A1</v>
      </c>
      <c r="D4" s="824"/>
      <c r="E4" s="708" t="str">
        <f>+'Introducerea datelor'!C8</f>
        <v>PAS Center</v>
      </c>
      <c r="F4" s="708"/>
      <c r="G4" s="708"/>
      <c r="H4" s="708"/>
      <c r="I4" s="708"/>
      <c r="J4" s="709" t="str">
        <f>+'Introducerea datelor'!D16</f>
        <v>From(De la):</v>
      </c>
      <c r="K4" s="710"/>
      <c r="L4" s="163">
        <f>+IF(ISBLANK('Introducerea datelor'!E16),"",'Introducerea datelor'!E16)</f>
        <v>41821</v>
      </c>
    </row>
    <row r="5" spans="1:13" ht="18.75" customHeight="1">
      <c r="B5" s="23"/>
      <c r="C5" s="23"/>
      <c r="D5" s="708" t="str">
        <f>+'Introducerea datelor'!G4</f>
        <v>Empowerment of people with TB and Communities in Moldova</v>
      </c>
      <c r="E5" s="708"/>
      <c r="F5" s="708"/>
      <c r="G5" s="708"/>
      <c r="H5" s="708"/>
      <c r="I5" s="708"/>
      <c r="J5" s="708"/>
      <c r="K5" s="23" t="str">
        <f>+'Introducerea datelor'!F16</f>
        <v>To(Pînă la):</v>
      </c>
      <c r="L5" s="163">
        <f>+IF(ISBLANK('Introducerea datelor'!G16),"",'Introducerea datelor'!G16)</f>
        <v>42004</v>
      </c>
    </row>
    <row r="6" spans="1:13" ht="18.75">
      <c r="B6" s="22"/>
      <c r="C6" s="23"/>
      <c r="D6" s="24"/>
      <c r="E6" s="707" t="s">
        <v>356</v>
      </c>
      <c r="F6" s="707"/>
      <c r="G6" s="707"/>
      <c r="H6" s="707"/>
      <c r="I6" s="707"/>
    </row>
    <row r="7" spans="1:13" ht="18.75">
      <c r="E7" s="68"/>
      <c r="F7" s="68"/>
      <c r="G7" s="68"/>
      <c r="H7" s="68"/>
      <c r="I7" s="68"/>
    </row>
    <row r="8" spans="1:13" s="32" customFormat="1" ht="21" customHeight="1" thickBot="1">
      <c r="B8" s="72" t="s">
        <v>117</v>
      </c>
      <c r="C8" s="72"/>
      <c r="D8" s="72"/>
      <c r="E8" s="72"/>
      <c r="F8" s="72"/>
      <c r="G8" s="72"/>
      <c r="H8" s="72"/>
      <c r="I8" s="72"/>
      <c r="J8" s="72"/>
      <c r="K8" s="72"/>
      <c r="L8" s="72"/>
    </row>
    <row r="9" spans="1:13" ht="6" customHeight="1">
      <c r="B9" s="70"/>
    </row>
    <row r="10" spans="1:13">
      <c r="B10" s="831"/>
      <c r="C10" s="832"/>
      <c r="D10" s="832"/>
      <c r="E10" s="832"/>
      <c r="F10" s="832"/>
      <c r="G10" s="832"/>
      <c r="H10" s="832"/>
      <c r="I10" s="832"/>
      <c r="J10" s="832"/>
      <c r="K10" s="832"/>
      <c r="L10" s="833"/>
    </row>
    <row r="11" spans="1:13">
      <c r="B11" s="834"/>
      <c r="C11" s="835"/>
      <c r="D11" s="835"/>
      <c r="E11" s="835"/>
      <c r="F11" s="835"/>
      <c r="G11" s="835"/>
      <c r="H11" s="835"/>
      <c r="I11" s="835"/>
      <c r="J11" s="835"/>
      <c r="K11" s="835"/>
      <c r="L11" s="836"/>
    </row>
    <row r="12" spans="1:13" ht="15.75" thickBot="1"/>
    <row r="13" spans="1:13" ht="26.25" customHeight="1" thickBot="1">
      <c r="B13" s="828" t="s">
        <v>312</v>
      </c>
      <c r="C13" s="829"/>
      <c r="D13" s="829"/>
      <c r="E13" s="830"/>
      <c r="F13" s="73"/>
      <c r="G13" s="827" t="s">
        <v>146</v>
      </c>
      <c r="H13" s="822"/>
      <c r="I13" s="822"/>
      <c r="J13" s="74" t="s">
        <v>118</v>
      </c>
      <c r="K13" s="822" t="s">
        <v>303</v>
      </c>
      <c r="L13" s="823"/>
    </row>
    <row r="14" spans="1:13">
      <c r="A14" s="842" t="s">
        <v>313</v>
      </c>
      <c r="B14" s="845"/>
      <c r="C14" s="845"/>
      <c r="D14" s="845"/>
      <c r="E14" s="846"/>
      <c r="F14" s="43"/>
      <c r="G14" s="847"/>
      <c r="H14" s="825"/>
      <c r="I14" s="825"/>
      <c r="J14" s="825"/>
      <c r="K14" s="825"/>
      <c r="L14" s="826"/>
    </row>
    <row r="15" spans="1:13">
      <c r="A15" s="843"/>
      <c r="B15" s="845"/>
      <c r="C15" s="845"/>
      <c r="D15" s="845"/>
      <c r="E15" s="846"/>
      <c r="F15" s="43"/>
      <c r="G15" s="848"/>
      <c r="H15" s="818"/>
      <c r="I15" s="818"/>
      <c r="J15" s="818"/>
      <c r="K15" s="818"/>
      <c r="L15" s="819"/>
    </row>
    <row r="16" spans="1:13">
      <c r="A16" s="843"/>
      <c r="B16" s="845"/>
      <c r="C16" s="845"/>
      <c r="D16" s="845"/>
      <c r="E16" s="846"/>
      <c r="F16" s="43"/>
      <c r="G16" s="848"/>
      <c r="H16" s="818"/>
      <c r="I16" s="818"/>
      <c r="J16" s="818"/>
      <c r="K16" s="818"/>
      <c r="L16" s="819"/>
    </row>
    <row r="17" spans="1:12">
      <c r="A17" s="843"/>
      <c r="B17" s="845"/>
      <c r="C17" s="845"/>
      <c r="D17" s="845"/>
      <c r="E17" s="846"/>
      <c r="F17" s="43"/>
      <c r="G17" s="848"/>
      <c r="H17" s="818"/>
      <c r="I17" s="818"/>
      <c r="J17" s="818"/>
      <c r="K17" s="818"/>
      <c r="L17" s="819"/>
    </row>
    <row r="18" spans="1:12">
      <c r="A18" s="843"/>
      <c r="B18" s="845"/>
      <c r="C18" s="845"/>
      <c r="D18" s="845"/>
      <c r="E18" s="846"/>
      <c r="F18" s="43"/>
      <c r="G18" s="859"/>
      <c r="H18" s="860"/>
      <c r="I18" s="861"/>
      <c r="J18" s="818"/>
      <c r="K18" s="818"/>
      <c r="L18" s="819"/>
    </row>
    <row r="19" spans="1:12" ht="30.75" customHeight="1">
      <c r="A19" s="843"/>
      <c r="B19" s="845"/>
      <c r="C19" s="845"/>
      <c r="D19" s="845"/>
      <c r="E19" s="846"/>
      <c r="F19" s="43"/>
      <c r="G19" s="856"/>
      <c r="H19" s="857"/>
      <c r="I19" s="862"/>
      <c r="J19" s="818"/>
      <c r="K19" s="818"/>
      <c r="L19" s="819"/>
    </row>
    <row r="20" spans="1:12">
      <c r="A20" s="843"/>
      <c r="B20" s="845"/>
      <c r="C20" s="845"/>
      <c r="D20" s="845"/>
      <c r="E20" s="846"/>
      <c r="F20" s="43"/>
      <c r="G20" s="848"/>
      <c r="H20" s="818"/>
      <c r="I20" s="818"/>
      <c r="J20" s="818"/>
      <c r="K20" s="818"/>
      <c r="L20" s="819"/>
    </row>
    <row r="21" spans="1:12">
      <c r="A21" s="843"/>
      <c r="B21" s="845"/>
      <c r="C21" s="845"/>
      <c r="D21" s="845"/>
      <c r="E21" s="846"/>
      <c r="F21" s="43"/>
      <c r="G21" s="848"/>
      <c r="H21" s="818"/>
      <c r="I21" s="818"/>
      <c r="J21" s="818"/>
      <c r="K21" s="818"/>
      <c r="L21" s="819"/>
    </row>
    <row r="22" spans="1:12">
      <c r="A22" s="843"/>
      <c r="B22" s="845"/>
      <c r="C22" s="845"/>
      <c r="D22" s="845"/>
      <c r="E22" s="846"/>
      <c r="F22" s="43"/>
      <c r="G22" s="848"/>
      <c r="H22" s="818"/>
      <c r="I22" s="818"/>
      <c r="J22" s="818"/>
      <c r="K22" s="818"/>
      <c r="L22" s="819"/>
    </row>
    <row r="23" spans="1:12">
      <c r="A23" s="843"/>
      <c r="B23" s="845"/>
      <c r="C23" s="845"/>
      <c r="D23" s="845"/>
      <c r="E23" s="846"/>
      <c r="F23" s="43"/>
      <c r="G23" s="848"/>
      <c r="H23" s="818"/>
      <c r="I23" s="818"/>
      <c r="J23" s="818"/>
      <c r="K23" s="818"/>
      <c r="L23" s="819"/>
    </row>
    <row r="24" spans="1:12">
      <c r="A24" s="843"/>
      <c r="B24" s="845"/>
      <c r="C24" s="845"/>
      <c r="D24" s="845"/>
      <c r="E24" s="846"/>
      <c r="F24" s="43"/>
      <c r="G24" s="848"/>
      <c r="H24" s="818"/>
      <c r="I24" s="818"/>
      <c r="J24" s="818"/>
      <c r="K24" s="818"/>
      <c r="L24" s="819"/>
    </row>
    <row r="25" spans="1:12" ht="15.75" thickBot="1">
      <c r="A25" s="844"/>
      <c r="B25" s="869"/>
      <c r="C25" s="869"/>
      <c r="D25" s="869"/>
      <c r="E25" s="870"/>
      <c r="F25" s="43"/>
      <c r="G25" s="864"/>
      <c r="H25" s="849"/>
      <c r="I25" s="849"/>
      <c r="J25" s="849"/>
      <c r="K25" s="849"/>
      <c r="L25" s="863"/>
    </row>
    <row r="27" spans="1:12" ht="18.75">
      <c r="E27" s="850" t="s">
        <v>335</v>
      </c>
      <c r="F27" s="850"/>
      <c r="G27" s="850"/>
      <c r="H27" s="850"/>
      <c r="I27" s="850"/>
    </row>
    <row r="28" spans="1:12" ht="6" customHeight="1">
      <c r="E28" s="68"/>
      <c r="F28" s="68"/>
      <c r="G28" s="68"/>
      <c r="H28" s="68"/>
      <c r="I28" s="68"/>
    </row>
    <row r="29" spans="1:12" s="32" customFormat="1" ht="21" customHeight="1" thickBot="1">
      <c r="B29" s="72" t="s">
        <v>117</v>
      </c>
      <c r="C29" s="72"/>
      <c r="D29" s="72"/>
      <c r="E29" s="72"/>
      <c r="F29" s="72"/>
      <c r="G29" s="72"/>
      <c r="H29" s="72"/>
      <c r="I29" s="72"/>
      <c r="J29" s="72"/>
      <c r="K29" s="72"/>
      <c r="L29" s="72"/>
    </row>
    <row r="30" spans="1:12" ht="6" customHeight="1" thickBot="1">
      <c r="B30" s="70"/>
    </row>
    <row r="31" spans="1:12" ht="21.75" customHeight="1" thickBot="1">
      <c r="B31" s="828" t="s">
        <v>146</v>
      </c>
      <c r="C31" s="829"/>
      <c r="D31" s="829"/>
      <c r="E31" s="830"/>
      <c r="F31" s="73"/>
      <c r="G31" s="827" t="s">
        <v>324</v>
      </c>
      <c r="H31" s="822"/>
      <c r="I31" s="822"/>
      <c r="J31" s="74" t="s">
        <v>305</v>
      </c>
      <c r="K31" s="822" t="s">
        <v>303</v>
      </c>
      <c r="L31" s="823"/>
    </row>
    <row r="32" spans="1:12" ht="14.25" customHeight="1">
      <c r="A32" s="842" t="s">
        <v>314</v>
      </c>
      <c r="B32" s="853"/>
      <c r="C32" s="854"/>
      <c r="D32" s="854"/>
      <c r="E32" s="855"/>
      <c r="F32" s="43"/>
      <c r="G32" s="851"/>
      <c r="H32" s="820"/>
      <c r="I32" s="820"/>
      <c r="J32" s="820"/>
      <c r="K32" s="820"/>
      <c r="L32" s="821"/>
    </row>
    <row r="33" spans="1:12" ht="16.5" customHeight="1">
      <c r="A33" s="843"/>
      <c r="B33" s="856"/>
      <c r="C33" s="857"/>
      <c r="D33" s="857"/>
      <c r="E33" s="858"/>
      <c r="F33" s="43"/>
      <c r="G33" s="838"/>
      <c r="H33" s="816"/>
      <c r="I33" s="816"/>
      <c r="J33" s="816"/>
      <c r="K33" s="816"/>
      <c r="L33" s="817"/>
    </row>
    <row r="34" spans="1:12">
      <c r="A34" s="843"/>
      <c r="B34" s="839" t="e">
        <f>IF(Recomandari!#REF!="","",Recomandari!#REF!)</f>
        <v>#REF!</v>
      </c>
      <c r="C34" s="840"/>
      <c r="D34" s="840"/>
      <c r="E34" s="841"/>
      <c r="F34" s="43"/>
      <c r="G34" s="838"/>
      <c r="H34" s="816"/>
      <c r="I34" s="816"/>
      <c r="J34" s="816"/>
      <c r="K34" s="816"/>
      <c r="L34" s="817"/>
    </row>
    <row r="35" spans="1:12">
      <c r="A35" s="843"/>
      <c r="B35" s="839"/>
      <c r="C35" s="840"/>
      <c r="D35" s="840"/>
      <c r="E35" s="841"/>
      <c r="F35" s="43"/>
      <c r="G35" s="838"/>
      <c r="H35" s="816"/>
      <c r="I35" s="816"/>
      <c r="J35" s="816"/>
      <c r="K35" s="816"/>
      <c r="L35" s="817"/>
    </row>
    <row r="36" spans="1:12">
      <c r="A36" s="843"/>
      <c r="B36" s="839" t="str">
        <f>+IF(Recomandari!I49="","",Recomandari!I49)</f>
        <v/>
      </c>
      <c r="C36" s="840"/>
      <c r="D36" s="840"/>
      <c r="E36" s="841"/>
      <c r="F36" s="43"/>
      <c r="G36" s="838"/>
      <c r="H36" s="816"/>
      <c r="I36" s="816"/>
      <c r="J36" s="816"/>
      <c r="K36" s="816"/>
      <c r="L36" s="817"/>
    </row>
    <row r="37" spans="1:12">
      <c r="A37" s="843"/>
      <c r="B37" s="839"/>
      <c r="C37" s="840"/>
      <c r="D37" s="840"/>
      <c r="E37" s="841"/>
      <c r="F37" s="43"/>
      <c r="G37" s="838"/>
      <c r="H37" s="816"/>
      <c r="I37" s="816"/>
      <c r="J37" s="816"/>
      <c r="K37" s="816"/>
      <c r="L37" s="817"/>
    </row>
    <row r="38" spans="1:12">
      <c r="A38" s="843"/>
      <c r="B38" s="839"/>
      <c r="C38" s="840"/>
      <c r="D38" s="840"/>
      <c r="E38" s="841"/>
      <c r="F38" s="43"/>
      <c r="G38" s="838"/>
      <c r="H38" s="816"/>
      <c r="I38" s="816"/>
      <c r="J38" s="816"/>
      <c r="K38" s="816"/>
      <c r="L38" s="817"/>
    </row>
    <row r="39" spans="1:12">
      <c r="A39" s="843"/>
      <c r="B39" s="839"/>
      <c r="C39" s="840"/>
      <c r="D39" s="840"/>
      <c r="E39" s="841"/>
      <c r="F39" s="43"/>
      <c r="G39" s="838"/>
      <c r="H39" s="816"/>
      <c r="I39" s="816"/>
      <c r="J39" s="816"/>
      <c r="K39" s="816"/>
      <c r="L39" s="817"/>
    </row>
    <row r="40" spans="1:12">
      <c r="A40" s="843"/>
      <c r="B40" s="839"/>
      <c r="C40" s="840"/>
      <c r="D40" s="840"/>
      <c r="E40" s="841"/>
      <c r="F40" s="43"/>
      <c r="G40" s="838"/>
      <c r="H40" s="816"/>
      <c r="I40" s="816"/>
      <c r="J40" s="816"/>
      <c r="K40" s="816"/>
      <c r="L40" s="817"/>
    </row>
    <row r="41" spans="1:12">
      <c r="A41" s="843"/>
      <c r="B41" s="839"/>
      <c r="C41" s="840"/>
      <c r="D41" s="840"/>
      <c r="E41" s="841"/>
      <c r="F41" s="43"/>
      <c r="G41" s="838"/>
      <c r="H41" s="816"/>
      <c r="I41" s="816"/>
      <c r="J41" s="816"/>
      <c r="K41" s="816"/>
      <c r="L41" s="817"/>
    </row>
    <row r="42" spans="1:12">
      <c r="A42" s="843"/>
      <c r="B42" s="839"/>
      <c r="C42" s="840"/>
      <c r="D42" s="840"/>
      <c r="E42" s="841"/>
      <c r="F42" s="43"/>
      <c r="G42" s="838"/>
      <c r="H42" s="816"/>
      <c r="I42" s="816"/>
      <c r="J42" s="816"/>
      <c r="K42" s="816"/>
      <c r="L42" s="817"/>
    </row>
    <row r="43" spans="1:12" ht="15.75" thickBot="1">
      <c r="A43" s="844"/>
      <c r="B43" s="865"/>
      <c r="C43" s="866"/>
      <c r="D43" s="866"/>
      <c r="E43" s="867"/>
      <c r="F43" s="43"/>
      <c r="G43" s="868"/>
      <c r="H43" s="837"/>
      <c r="I43" s="837"/>
      <c r="J43" s="837"/>
      <c r="K43" s="837"/>
      <c r="L43" s="852"/>
    </row>
  </sheetData>
  <mergeCells count="67">
    <mergeCell ref="J34:J35"/>
    <mergeCell ref="K42:L43"/>
    <mergeCell ref="B32:E33"/>
    <mergeCell ref="B34:E35"/>
    <mergeCell ref="K18:L19"/>
    <mergeCell ref="G18:I19"/>
    <mergeCell ref="K24:L25"/>
    <mergeCell ref="G24:I25"/>
    <mergeCell ref="B31:E31"/>
    <mergeCell ref="B42:E43"/>
    <mergeCell ref="G42:I43"/>
    <mergeCell ref="B24:E25"/>
    <mergeCell ref="K20:L21"/>
    <mergeCell ref="J32:J33"/>
    <mergeCell ref="G31:I31"/>
    <mergeCell ref="G20:I21"/>
    <mergeCell ref="A32:A43"/>
    <mergeCell ref="E27:I27"/>
    <mergeCell ref="G38:I39"/>
    <mergeCell ref="G32:I33"/>
    <mergeCell ref="B40:E41"/>
    <mergeCell ref="G34:I35"/>
    <mergeCell ref="A14:A25"/>
    <mergeCell ref="J18:J19"/>
    <mergeCell ref="J16:J17"/>
    <mergeCell ref="J14:J15"/>
    <mergeCell ref="B16:E17"/>
    <mergeCell ref="G14:I15"/>
    <mergeCell ref="B22:E23"/>
    <mergeCell ref="B20:E21"/>
    <mergeCell ref="J20:J21"/>
    <mergeCell ref="B14:E15"/>
    <mergeCell ref="J22:J23"/>
    <mergeCell ref="G16:I17"/>
    <mergeCell ref="B18:E19"/>
    <mergeCell ref="J24:J25"/>
    <mergeCell ref="G22:I23"/>
    <mergeCell ref="J42:J43"/>
    <mergeCell ref="G40:I41"/>
    <mergeCell ref="B38:E39"/>
    <mergeCell ref="J36:J37"/>
    <mergeCell ref="J40:J41"/>
    <mergeCell ref="J38:J39"/>
    <mergeCell ref="B36:E37"/>
    <mergeCell ref="G36:I37"/>
    <mergeCell ref="B2:L2"/>
    <mergeCell ref="C4:D4"/>
    <mergeCell ref="K14:L15"/>
    <mergeCell ref="K16:L17"/>
    <mergeCell ref="E3:I3"/>
    <mergeCell ref="J3:K3"/>
    <mergeCell ref="E4:I4"/>
    <mergeCell ref="J4:K4"/>
    <mergeCell ref="C3:D3"/>
    <mergeCell ref="G13:I13"/>
    <mergeCell ref="D5:J5"/>
    <mergeCell ref="B13:E13"/>
    <mergeCell ref="E6:I6"/>
    <mergeCell ref="B10:L11"/>
    <mergeCell ref="K13:L13"/>
    <mergeCell ref="K36:L37"/>
    <mergeCell ref="K22:L23"/>
    <mergeCell ref="K38:L39"/>
    <mergeCell ref="K32:L33"/>
    <mergeCell ref="K40:L41"/>
    <mergeCell ref="K31:L31"/>
    <mergeCell ref="K34:L35"/>
  </mergeCells>
  <phoneticPr fontId="30" type="noConversion"/>
  <conditionalFormatting sqref="C4:D4">
    <cfRule type="cellIs" dxfId="2" priority="1" stopIfTrue="1" operator="equal">
      <formula>"C"</formula>
    </cfRule>
    <cfRule type="cellIs" dxfId="1" priority="2" stopIfTrue="1" operator="equal">
      <formula>"B2"</formula>
    </cfRule>
    <cfRule type="cellIs" dxfId="0" priority="3" stopIfTrue="1" operator="equal">
      <formula>"B1"</formula>
    </cfRule>
  </conditionalFormatting>
  <pageMargins left="0.70866141732283472" right="0.70866141732283472" top="0.74803149606299213" bottom="0.74803149606299213" header="0.31496062992125984" footer="0.31496062992125984"/>
  <pageSetup paperSize="9" scale="70" orientation="landscape" r:id="rId1"/>
  <headerFooter alignWithMargins="0">
    <oddFooter>&amp;L&amp;F&amp;C&amp;A&amp;RV1.0          &amp;D</oddFooter>
  </headerFooter>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10</vt:i4>
      </vt:variant>
      <vt:variant>
        <vt:lpstr>Named Ranges</vt:lpstr>
      </vt:variant>
      <vt:variant>
        <vt:i4>22</vt:i4>
      </vt:variant>
    </vt:vector>
  </HeadingPairs>
  <TitlesOfParts>
    <vt:vector size="32" baseType="lpstr">
      <vt:lpstr>Meniu</vt:lpstr>
      <vt:lpstr>Lista Indicatorilor</vt:lpstr>
      <vt:lpstr>Introducerea datelor</vt:lpstr>
      <vt:lpstr>Detalii despre Grant</vt:lpstr>
      <vt:lpstr>Financiar</vt:lpstr>
      <vt:lpstr>Management</vt:lpstr>
      <vt:lpstr>Programatic</vt:lpstr>
      <vt:lpstr>Recomandari</vt:lpstr>
      <vt:lpstr>Actions</vt:lpstr>
      <vt:lpstr>Setup</vt:lpstr>
      <vt:lpstr>Component</vt:lpstr>
      <vt:lpstr>Countries</vt:lpstr>
      <vt:lpstr>Currency</vt:lpstr>
      <vt:lpstr>LFA</vt:lpstr>
      <vt:lpstr>Medicaments</vt:lpstr>
      <vt:lpstr>PERIOD</vt:lpstr>
      <vt:lpstr>Phase</vt:lpstr>
      <vt:lpstr>Actions!Print_Area</vt:lpstr>
      <vt:lpstr>Financiar!Print_Area</vt:lpstr>
      <vt:lpstr>Management!Print_Area</vt:lpstr>
      <vt:lpstr>Programatic!Print_Area</vt:lpstr>
      <vt:lpstr>PrintA</vt:lpstr>
      <vt:lpstr>PrintDataF</vt:lpstr>
      <vt:lpstr>PrintDataM</vt:lpstr>
      <vt:lpstr>PrintF</vt:lpstr>
      <vt:lpstr>PrintGD</vt:lpstr>
      <vt:lpstr>Actions!PrintM</vt:lpstr>
      <vt:lpstr>PrintM</vt:lpstr>
      <vt:lpstr>PrintP</vt:lpstr>
      <vt:lpstr>PrintR</vt:lpstr>
      <vt:lpstr>Rating</vt:lpstr>
      <vt:lpstr>Round</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CCM_Generic_Dashboard_en</dc:title>
  <dc:subject>&amp;lt;p&amp;gt;Setup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subject>
  <dc:creator>Genc Kastrati</dc:creator>
  <dc:description>&amp;lt;p&amp;gt;Setup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description>
  <cp:lastModifiedBy>Rita</cp:lastModifiedBy>
  <cp:lastPrinted>2014-06-09T10:06:06Z</cp:lastPrinted>
  <dcterms:created xsi:type="dcterms:W3CDTF">2008-11-20T16:06:13Z</dcterms:created>
  <dcterms:modified xsi:type="dcterms:W3CDTF">2015-04-27T15:17:33Z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oot_Map">
    <vt:lpwstr>C:\Documents and Settings\rfplain\Desktop\Root_Map.xsd</vt:lpwstr>
  </property>
  <property fmtid="{D5CDD505-2E9C-101B-9397-08002B2CF9AE}" pid="3" name="ContentType">
    <vt:lpwstr>Document</vt:lpwstr>
  </property>
  <property fmtid="{D5CDD505-2E9C-101B-9397-08002B2CF9AE}" pid="4" name="Version">
    <vt:lpwstr>1.0</vt:lpwstr>
  </property>
  <property fmtid="{D5CDD505-2E9C-101B-9397-08002B2CF9AE}" pid="5" name="ContentTypeId">
    <vt:lpwstr>0x0101004BF1F6075714FF459EA7921B9223C8F9</vt:lpwstr>
  </property>
  <property fmtid="{D5CDD505-2E9C-101B-9397-08002B2CF9AE}" pid="6" name="EktContentLanguage">
    <vt:i4>1033</vt:i4>
  </property>
  <property fmtid="{D5CDD505-2E9C-101B-9397-08002B2CF9AE}" pid="7" name="EktQuickLink">
    <vt:lpwstr>DownloadAsset.aspx?id=10408</vt:lpwstr>
  </property>
  <property fmtid="{D5CDD505-2E9C-101B-9397-08002B2CF9AE}" pid="8" name="EktContentType">
    <vt:i4>101</vt:i4>
  </property>
  <property fmtid="{D5CDD505-2E9C-101B-9397-08002B2CF9AE}" pid="9" name="EktContentSubType">
    <vt:i4>0</vt:i4>
  </property>
  <property fmtid="{D5CDD505-2E9C-101B-9397-08002B2CF9AE}" pid="10" name="EktFolderName">
    <vt:lpwstr/>
  </property>
  <property fmtid="{D5CDD505-2E9C-101B-9397-08002B2CF9AE}" pid="11" name="EktCmsPath">
    <vt:lpwstr>&amp;lt;p&amp;gt;Setup  Actions  Recommendations  Programmatic  Management  Finance  Grant Detail  Data Entry  List of Indicators  Menu  Component  Countries  Currency  LFA  Medicaments  PERIOD  Phase  PrintA  PrintDataF  PrintDataM  PrintF  PrintGD  PrintM  Prin</vt:lpwstr>
  </property>
  <property fmtid="{D5CDD505-2E9C-101B-9397-08002B2CF9AE}" pid="12" name="EktExpiryType">
    <vt:i4>1</vt:i4>
  </property>
  <property fmtid="{D5CDD505-2E9C-101B-9397-08002B2CF9AE}" pid="13" name="EktDateCreated">
    <vt:filetime>2011-06-15T08:46:15Z</vt:filetime>
  </property>
  <property fmtid="{D5CDD505-2E9C-101B-9397-08002B2CF9AE}" pid="14" name="EktDateModified">
    <vt:filetime>2011-06-15T08:46:22Z</vt:filetime>
  </property>
  <property fmtid="{D5CDD505-2E9C-101B-9397-08002B2CF9AE}" pid="15" name="EktTaxCategory">
    <vt:lpwstr> #eksep# \Navigation\documents\ccm #eksep# </vt:lpwstr>
  </property>
  <property fmtid="{D5CDD505-2E9C-101B-9397-08002B2CF9AE}" pid="16" name="EktDisabledTaxCategory">
    <vt:lpwstr/>
  </property>
  <property fmtid="{D5CDD505-2E9C-101B-9397-08002B2CF9AE}" pid="17" name="EktCmsSize">
    <vt:i4>835584</vt:i4>
  </property>
  <property fmtid="{D5CDD505-2E9C-101B-9397-08002B2CF9AE}" pid="18" name="EktSearchable">
    <vt:i4>1</vt:i4>
  </property>
  <property fmtid="{D5CDD505-2E9C-101B-9397-08002B2CF9AE}" pid="19" name="EktEDescription">
    <vt:lpwstr>Summary &amp;lt;p&amp;gt;Setup  Actions  Recommendations  Programmatic  Management  Finance  Grant Detail  Data Entry  List of Indicators  Menu  Component  Countries  Currency  LFA  Medicaments  PERIOD  Phase  PrintA  PrintDataF  PrintDataM  PrintF  PrintGD  Prin</vt:lpwstr>
  </property>
  <property fmtid="{D5CDD505-2E9C-101B-9397-08002B2CF9AE}" pid="20" name="EktFile_Size">
    <vt:lpwstr>811 KB</vt:lpwstr>
  </property>
  <property fmtid="{D5CDD505-2E9C-101B-9397-08002B2CF9AE}" pid="21" name="EktFile_Type">
    <vt:lpwstr>XLS</vt:lpwstr>
  </property>
  <property fmtid="{D5CDD505-2E9C-101B-9397-08002B2CF9AE}" pid="22" name="ekttaxonomyenabled">
    <vt:i4>1</vt:i4>
  </property>
  <property fmtid="{D5CDD505-2E9C-101B-9397-08002B2CF9AE}" pid="23" name="Nr">
    <vt:lpwstr/>
  </property>
  <property fmtid="{D5CDD505-2E9C-101B-9397-08002B2CF9AE}" pid="24" name="PublishingExpirationDate">
    <vt:lpwstr/>
  </property>
  <property fmtid="{D5CDD505-2E9C-101B-9397-08002B2CF9AE}" pid="25" name="PublishingStartDate">
    <vt:lpwstr/>
  </property>
</Properties>
</file>