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SingleCells1.xml" ContentType="application/vnd.openxmlformats-officedocument.spreadsheetml.tableSingleCells+xml"/>
  <Override PartName="/xl/comments1.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drawings/drawing6.xml" ContentType="application/vnd.openxmlformats-officedocument.drawing+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drawings/drawing7.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drawings/drawing8.xml" ContentType="application/vnd.openxmlformats-officedocument.drawing+xml"/>
  <Override PartName="/xl/drawings/drawing9.xml" ContentType="application/vnd.openxmlformats-officedocument.drawing+xml"/>
  <Override PartName="/xl/charts/chart12.xml" ContentType="application/vnd.openxmlformats-officedocument.drawingml.chart+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D:\docs\desktop\Dashboard PCU TB Sem 2.2014\finale aprilie 2015\"/>
    </mc:Choice>
  </mc:AlternateContent>
  <bookViews>
    <workbookView xWindow="0" yWindow="0" windowWidth="11940" windowHeight="5130" tabRatio="721" activeTab="5"/>
  </bookViews>
  <sheets>
    <sheet name="Meniu" sheetId="1" r:id="rId1"/>
    <sheet name="Lista Indicatorilor" sheetId="45" r:id="rId2"/>
    <sheet name="Introducerea datelor" sheetId="29" r:id="rId3"/>
    <sheet name="Detail despre Grant" sheetId="27" r:id="rId4"/>
    <sheet name="Management" sheetId="35" r:id="rId5"/>
    <sheet name="Financiar" sheetId="30" r:id="rId6"/>
    <sheet name="Programatic" sheetId="37" r:id="rId7"/>
    <sheet name="Recomandari" sheetId="42" r:id="rId8"/>
    <sheet name="Actiuni" sheetId="39" r:id="rId9"/>
    <sheet name="Setup" sheetId="32" state="hidden" r:id="rId10"/>
    <sheet name="Sheet1" sheetId="46" r:id="rId11"/>
  </sheets>
  <definedNames>
    <definedName name="Component">Setup!$B$9:$B$14</definedName>
    <definedName name="Countries">Setup!$J$9:$J$143</definedName>
    <definedName name="Currency">Setup!$C$9:$C$11</definedName>
    <definedName name="LFA">Setup!$H$9:$H$22</definedName>
    <definedName name="Medicaments">Setup!$I$9:$I$30</definedName>
    <definedName name="PERIOD">Setup!$F$9:$F$21</definedName>
    <definedName name="Phase">Setup!$E$9:$E$13</definedName>
    <definedName name="_xlnm.Print_Area" localSheetId="8">Actiuni!$A$1:$L$43</definedName>
    <definedName name="_xlnm.Print_Area" localSheetId="5">Financiar!$A$2:$K$33</definedName>
    <definedName name="_xlnm.Print_Area" localSheetId="2">'Introducerea datelor'!$A$1:$O$149</definedName>
    <definedName name="_xlnm.Print_Area" localSheetId="4">Management!$A$2:$L$34</definedName>
    <definedName name="_xlnm.Print_Area" localSheetId="6">Programatic!$A$1:$Q$29</definedName>
    <definedName name="PrintA">Actiuni!$A$2:$L$34</definedName>
    <definedName name="PrintDataF">'Introducerea datelor'!$B$25:$J$65</definedName>
    <definedName name="PrintDataM">'Introducerea datelor'!$B$67:$H$111</definedName>
    <definedName name="PrintF">Financiar!$A$2:$K$31</definedName>
    <definedName name="PrintGD">'Detail despre Grant'!$A$2:$J$13</definedName>
    <definedName name="PrintM" localSheetId="8">Actiuni!$A$2:$L$6</definedName>
    <definedName name="PrintM">Management!$A$2:$L$36</definedName>
    <definedName name="PrintP">Programatic!$A$2:$P$30</definedName>
    <definedName name="PrintR">Recomandari!$A$2:$N$41</definedName>
    <definedName name="Rating">Setup!$G$9:$G$14</definedName>
    <definedName name="Round">Setup!$D$9:$D$21</definedName>
  </definedNames>
  <calcPr calcId="152511"/>
</workbook>
</file>

<file path=xl/calcChain.xml><?xml version="1.0" encoding="utf-8"?>
<calcChain xmlns="http://schemas.openxmlformats.org/spreadsheetml/2006/main">
  <c r="O31" i="29" l="1"/>
  <c r="F33" i="29" l="1"/>
  <c r="F96" i="29" l="1"/>
  <c r="F97" i="29"/>
  <c r="F95" i="29"/>
  <c r="D44" i="29"/>
  <c r="D43" i="29"/>
  <c r="C43" i="29"/>
  <c r="D40" i="29"/>
  <c r="D39" i="29"/>
  <c r="C40" i="29"/>
  <c r="C39" i="29"/>
  <c r="E96" i="29" l="1"/>
  <c r="D37" i="42" l="1"/>
  <c r="D96" i="29" l="1"/>
  <c r="D98" i="29" l="1"/>
  <c r="E98" i="29" s="1"/>
  <c r="F98" i="29" s="1"/>
  <c r="G98" i="29" s="1"/>
  <c r="H98" i="29" s="1"/>
  <c r="I98" i="29" s="1"/>
  <c r="J98" i="29" s="1"/>
  <c r="K98" i="29" s="1"/>
  <c r="L98" i="29" s="1"/>
  <c r="M98" i="29" s="1"/>
  <c r="N98" i="29" s="1"/>
  <c r="D99" i="29"/>
  <c r="E99" i="29" s="1"/>
  <c r="F99" i="29" s="1"/>
  <c r="G99" i="29" s="1"/>
  <c r="H99" i="29" s="1"/>
  <c r="I99" i="29" s="1"/>
  <c r="J99" i="29" s="1"/>
  <c r="K99" i="29" s="1"/>
  <c r="L99" i="29" s="1"/>
  <c r="M99" i="29" s="1"/>
  <c r="N99" i="29" s="1"/>
  <c r="D100" i="29"/>
  <c r="E100" i="29" s="1"/>
  <c r="F100" i="29" s="1"/>
  <c r="G100" i="29" s="1"/>
  <c r="H100" i="29" s="1"/>
  <c r="I100" i="29" s="1"/>
  <c r="J100" i="29" s="1"/>
  <c r="K100" i="29" s="1"/>
  <c r="L100" i="29" s="1"/>
  <c r="M100" i="29" s="1"/>
  <c r="N100" i="29" s="1"/>
  <c r="D33" i="29"/>
  <c r="R30" i="29" s="1"/>
  <c r="C47" i="29"/>
  <c r="D47" i="29"/>
  <c r="D41" i="42"/>
  <c r="B28" i="37"/>
  <c r="B27" i="37"/>
  <c r="B26" i="37"/>
  <c r="B24" i="37"/>
  <c r="B23" i="37"/>
  <c r="Q145" i="29"/>
  <c r="R145" i="29"/>
  <c r="Q146" i="29"/>
  <c r="R146" i="29"/>
  <c r="I145" i="29"/>
  <c r="J145" i="29"/>
  <c r="K145" i="29"/>
  <c r="L145" i="29"/>
  <c r="M145" i="29"/>
  <c r="N145" i="29"/>
  <c r="O145" i="29"/>
  <c r="P145" i="29"/>
  <c r="I146" i="29"/>
  <c r="J146" i="29"/>
  <c r="K146" i="29"/>
  <c r="L146" i="29"/>
  <c r="M146" i="29"/>
  <c r="N146" i="29"/>
  <c r="O146" i="29"/>
  <c r="P146" i="29"/>
  <c r="H146" i="29"/>
  <c r="H145" i="29"/>
  <c r="F26" i="37"/>
  <c r="F24" i="37"/>
  <c r="E26" i="37"/>
  <c r="E24" i="37"/>
  <c r="E25" i="37"/>
  <c r="L8" i="37"/>
  <c r="K148" i="29"/>
  <c r="K147" i="29"/>
  <c r="K144" i="29"/>
  <c r="K143" i="29"/>
  <c r="B2" i="39"/>
  <c r="B2" i="42"/>
  <c r="B20" i="37"/>
  <c r="E20" i="37"/>
  <c r="B2" i="37"/>
  <c r="B2" i="35"/>
  <c r="B2" i="30"/>
  <c r="B2" i="45"/>
  <c r="B3" i="27"/>
  <c r="B2" i="1" s="1"/>
  <c r="I9" i="27"/>
  <c r="E51" i="29"/>
  <c r="C38" i="29"/>
  <c r="D38" i="29"/>
  <c r="B32" i="29"/>
  <c r="B31" i="29"/>
  <c r="D29" i="42"/>
  <c r="E53" i="29"/>
  <c r="E52" i="29"/>
  <c r="E55" i="29"/>
  <c r="E54" i="29"/>
  <c r="D34" i="29"/>
  <c r="E34" i="29"/>
  <c r="F34" i="29"/>
  <c r="G34" i="29"/>
  <c r="H34" i="29"/>
  <c r="I34" i="29"/>
  <c r="J34" i="29"/>
  <c r="K34" i="29"/>
  <c r="L34" i="29"/>
  <c r="M34" i="29"/>
  <c r="F20" i="37"/>
  <c r="B22" i="45"/>
  <c r="F29" i="37"/>
  <c r="F28" i="37"/>
  <c r="E28" i="37"/>
  <c r="F27" i="37"/>
  <c r="F25" i="37"/>
  <c r="E29" i="37"/>
  <c r="E27" i="37"/>
  <c r="F23" i="37"/>
  <c r="E23" i="37"/>
  <c r="F22" i="37"/>
  <c r="E22" i="37"/>
  <c r="F21" i="37"/>
  <c r="E21" i="37"/>
  <c r="K5" i="30"/>
  <c r="K4" i="30"/>
  <c r="L5" i="35"/>
  <c r="L4" i="35"/>
  <c r="Q5" i="37"/>
  <c r="Q4" i="37"/>
  <c r="M5" i="42"/>
  <c r="M4" i="42"/>
  <c r="L5" i="39"/>
  <c r="L4" i="39"/>
  <c r="C4" i="39"/>
  <c r="C3" i="39"/>
  <c r="B3" i="39"/>
  <c r="C4" i="42"/>
  <c r="C3" i="42"/>
  <c r="B3" i="42"/>
  <c r="C4" i="37"/>
  <c r="C3" i="37"/>
  <c r="B3" i="37"/>
  <c r="C4" i="35"/>
  <c r="C3" i="35"/>
  <c r="B3" i="35"/>
  <c r="C4" i="30"/>
  <c r="C3" i="30"/>
  <c r="B3" i="30"/>
  <c r="G9" i="27"/>
  <c r="G13" i="27"/>
  <c r="G11" i="27"/>
  <c r="D11" i="27"/>
  <c r="B12" i="27"/>
  <c r="I11" i="27"/>
  <c r="D10" i="27"/>
  <c r="B10" i="27"/>
  <c r="B9" i="27"/>
  <c r="B6" i="27"/>
  <c r="B4" i="1"/>
  <c r="E90" i="29"/>
  <c r="E89" i="29"/>
  <c r="D11" i="42"/>
  <c r="J3" i="35"/>
  <c r="L3" i="35"/>
  <c r="H15" i="35" s="1"/>
  <c r="I3" i="30"/>
  <c r="K3" i="30"/>
  <c r="H22" i="30" s="1"/>
  <c r="D33" i="42"/>
  <c r="D34" i="42"/>
  <c r="D35" i="42"/>
  <c r="D36" i="42"/>
  <c r="D38" i="42"/>
  <c r="D39" i="42"/>
  <c r="D40" i="42"/>
  <c r="D32" i="42"/>
  <c r="D31" i="42"/>
  <c r="D30" i="42"/>
  <c r="E109" i="29"/>
  <c r="G109" i="29" s="1"/>
  <c r="I109" i="29" s="1"/>
  <c r="E108" i="29"/>
  <c r="G108" i="29" s="1"/>
  <c r="I108" i="29" s="1"/>
  <c r="E110" i="29"/>
  <c r="G110" i="29"/>
  <c r="I110" i="29" s="1"/>
  <c r="E111" i="29"/>
  <c r="G111" i="29"/>
  <c r="I111" i="29"/>
  <c r="K30" i="35"/>
  <c r="K31" i="35"/>
  <c r="K32" i="35"/>
  <c r="K33" i="35"/>
  <c r="L144" i="29"/>
  <c r="M144" i="29"/>
  <c r="N144" i="29"/>
  <c r="O144" i="29"/>
  <c r="P144" i="29"/>
  <c r="Q144" i="29"/>
  <c r="R144" i="29"/>
  <c r="S144" i="29"/>
  <c r="S145" i="29"/>
  <c r="S146" i="29"/>
  <c r="L147" i="29"/>
  <c r="M147" i="29"/>
  <c r="N147" i="29"/>
  <c r="O147" i="29"/>
  <c r="P147" i="29"/>
  <c r="Q147" i="29"/>
  <c r="R147" i="29"/>
  <c r="S147" i="29"/>
  <c r="L148" i="29"/>
  <c r="M148" i="29"/>
  <c r="N148" i="29"/>
  <c r="O148" i="29"/>
  <c r="P148" i="29"/>
  <c r="Q148" i="29"/>
  <c r="R148" i="29"/>
  <c r="S148" i="29"/>
  <c r="M143" i="29"/>
  <c r="N143" i="29"/>
  <c r="O143" i="29"/>
  <c r="P143" i="29"/>
  <c r="Q143" i="29"/>
  <c r="R143" i="29"/>
  <c r="S143" i="29"/>
  <c r="F145" i="29"/>
  <c r="F147" i="29"/>
  <c r="F143" i="29"/>
  <c r="E145" i="29"/>
  <c r="E147" i="29"/>
  <c r="E143" i="29"/>
  <c r="B145" i="29"/>
  <c r="B147" i="29"/>
  <c r="B143" i="29"/>
  <c r="N33" i="29"/>
  <c r="N35" i="29" s="1"/>
  <c r="N34" i="29"/>
  <c r="H29" i="30"/>
  <c r="H28" i="30"/>
  <c r="H27" i="30"/>
  <c r="D24" i="42"/>
  <c r="D23" i="42"/>
  <c r="D22" i="42"/>
  <c r="D21" i="42"/>
  <c r="D20" i="42"/>
  <c r="D19" i="42"/>
  <c r="D14" i="42"/>
  <c r="D13" i="42"/>
  <c r="D12" i="42"/>
  <c r="B25" i="45"/>
  <c r="B23" i="45"/>
  <c r="B21" i="45"/>
  <c r="B20" i="45"/>
  <c r="B19" i="45"/>
  <c r="B11" i="45"/>
  <c r="B10" i="45"/>
  <c r="B9" i="45"/>
  <c r="B8" i="45"/>
  <c r="B4" i="37"/>
  <c r="B4" i="35"/>
  <c r="B4" i="30"/>
  <c r="G73" i="29"/>
  <c r="F20" i="42" s="1"/>
  <c r="G12" i="27"/>
  <c r="H4" i="1"/>
  <c r="G72" i="29"/>
  <c r="K27" i="30"/>
  <c r="J27" i="30"/>
  <c r="K28" i="30"/>
  <c r="J28" i="30"/>
  <c r="K29" i="30"/>
  <c r="J29" i="30"/>
  <c r="B4" i="39"/>
  <c r="D5" i="39"/>
  <c r="E4" i="39"/>
  <c r="K5" i="39"/>
  <c r="J4" i="39"/>
  <c r="L3" i="39"/>
  <c r="J3" i="39"/>
  <c r="L5" i="42"/>
  <c r="L4" i="42"/>
  <c r="E5" i="42"/>
  <c r="E4" i="42"/>
  <c r="B4" i="42"/>
  <c r="M3" i="42"/>
  <c r="L3" i="42"/>
  <c r="E4" i="37"/>
  <c r="Q3" i="37"/>
  <c r="H30" i="35"/>
  <c r="I33" i="35"/>
  <c r="I32" i="35"/>
  <c r="I31" i="35"/>
  <c r="I30" i="35"/>
  <c r="B26" i="35"/>
  <c r="B13" i="27"/>
  <c r="B11" i="27"/>
  <c r="G10" i="27"/>
  <c r="D9" i="27"/>
  <c r="F6" i="27"/>
  <c r="E79" i="29"/>
  <c r="D5" i="35"/>
  <c r="E4" i="35"/>
  <c r="K5" i="35"/>
  <c r="J4" i="35"/>
  <c r="D5" i="37"/>
  <c r="P5" i="37"/>
  <c r="P4" i="37"/>
  <c r="N3" i="37"/>
  <c r="J5" i="30"/>
  <c r="D5" i="30"/>
  <c r="I4" i="30"/>
  <c r="E4" i="30"/>
  <c r="F8" i="37"/>
  <c r="B8" i="37"/>
  <c r="L143" i="29"/>
  <c r="J148" i="29"/>
  <c r="J147" i="29"/>
  <c r="J144" i="29"/>
  <c r="J143" i="29"/>
  <c r="I148" i="29"/>
  <c r="I147" i="29"/>
  <c r="I144" i="29"/>
  <c r="I143" i="29"/>
  <c r="H148" i="29"/>
  <c r="H147" i="29"/>
  <c r="H144" i="29"/>
  <c r="H143" i="29"/>
  <c r="B25" i="37"/>
  <c r="S142" i="29"/>
  <c r="R142" i="29"/>
  <c r="Q142" i="29"/>
  <c r="P142" i="29"/>
  <c r="O142" i="29"/>
  <c r="B22" i="37"/>
  <c r="B21" i="37"/>
  <c r="N142" i="29"/>
  <c r="M142" i="29"/>
  <c r="L142" i="29"/>
  <c r="K142" i="29"/>
  <c r="J142" i="29"/>
  <c r="I142" i="29"/>
  <c r="H142" i="29"/>
  <c r="B36" i="39"/>
  <c r="B34" i="39"/>
  <c r="B34" i="35"/>
  <c r="Z24" i="37"/>
  <c r="AA24" i="37" s="1"/>
  <c r="Z23" i="37"/>
  <c r="AA23" i="37"/>
  <c r="AD23" i="37" s="1"/>
  <c r="Z22" i="37"/>
  <c r="AA22" i="37"/>
  <c r="AF21" i="37"/>
  <c r="AE21" i="37"/>
  <c r="AD21" i="37"/>
  <c r="AC21" i="37"/>
  <c r="AB21" i="37"/>
  <c r="T21" i="37"/>
  <c r="U21" i="37"/>
  <c r="V21" i="37"/>
  <c r="W21" i="37"/>
  <c r="X21" i="37"/>
  <c r="T22" i="37"/>
  <c r="U22" i="37"/>
  <c r="V22" i="37"/>
  <c r="W22" i="37"/>
  <c r="X22" i="37"/>
  <c r="T23" i="37"/>
  <c r="U23" i="37"/>
  <c r="V23" i="37"/>
  <c r="W23" i="37"/>
  <c r="X23" i="37"/>
  <c r="T24" i="37"/>
  <c r="U24" i="37"/>
  <c r="V24" i="37"/>
  <c r="W24" i="37"/>
  <c r="X24" i="37"/>
  <c r="T25" i="37"/>
  <c r="U25" i="37"/>
  <c r="V25" i="37"/>
  <c r="W25" i="37"/>
  <c r="X25" i="37"/>
  <c r="U29" i="37"/>
  <c r="T27" i="37"/>
  <c r="U27" i="37"/>
  <c r="V27" i="37"/>
  <c r="W27" i="37"/>
  <c r="X27" i="37"/>
  <c r="T28" i="37"/>
  <c r="U28" i="37"/>
  <c r="V28" i="37"/>
  <c r="W28" i="37"/>
  <c r="X28" i="37"/>
  <c r="T29" i="37"/>
  <c r="V29" i="37"/>
  <c r="X29" i="37"/>
  <c r="T31" i="37"/>
  <c r="T30" i="37"/>
  <c r="U30" i="37"/>
  <c r="V30" i="37"/>
  <c r="W30" i="37"/>
  <c r="X30" i="37"/>
  <c r="U31" i="37"/>
  <c r="W31" i="37"/>
  <c r="T32" i="37"/>
  <c r="U32" i="37"/>
  <c r="V32" i="37"/>
  <c r="W32" i="37"/>
  <c r="X32" i="37"/>
  <c r="T33" i="37"/>
  <c r="U33" i="37"/>
  <c r="V33" i="37"/>
  <c r="W33" i="37"/>
  <c r="X33" i="37"/>
  <c r="X31" i="37"/>
  <c r="V31" i="37"/>
  <c r="W29" i="37"/>
  <c r="C35" i="29"/>
  <c r="B3" i="32"/>
  <c r="E20" i="42"/>
  <c r="AE23" i="37"/>
  <c r="R29" i="29"/>
  <c r="H7" i="35"/>
  <c r="AC22" i="37"/>
  <c r="AF22" i="37"/>
  <c r="AE22" i="37"/>
  <c r="AD22" i="37"/>
  <c r="AB22" i="37"/>
  <c r="K111" i="29"/>
  <c r="L33" i="35" s="1"/>
  <c r="J33" i="35"/>
  <c r="AB23" i="37"/>
  <c r="AF23" i="37"/>
  <c r="AC23" i="37"/>
  <c r="E33" i="29"/>
  <c r="E35" i="29" s="1"/>
  <c r="D35" i="29"/>
  <c r="G33" i="29"/>
  <c r="R33" i="29" s="1"/>
  <c r="H33" i="29"/>
  <c r="H35" i="29" s="1"/>
  <c r="I33" i="29"/>
  <c r="R35" i="29" s="1"/>
  <c r="J33" i="29"/>
  <c r="J35" i="29" s="1"/>
  <c r="K33" i="29"/>
  <c r="R50" i="29" s="1"/>
  <c r="L33" i="29"/>
  <c r="L35" i="29" s="1"/>
  <c r="M33" i="29"/>
  <c r="M35" i="29" s="1"/>
  <c r="R32" i="29" l="1"/>
  <c r="F47" i="29"/>
  <c r="G23" i="37"/>
  <c r="B22" i="30"/>
  <c r="AB24" i="37"/>
  <c r="AF24" i="37"/>
  <c r="AC24" i="37"/>
  <c r="AD24" i="37"/>
  <c r="AE24" i="37"/>
  <c r="J30" i="35"/>
  <c r="K108" i="29"/>
  <c r="L30" i="35" s="1"/>
  <c r="K109" i="29"/>
  <c r="L31" i="35" s="1"/>
  <c r="J31" i="35"/>
  <c r="J32" i="35"/>
  <c r="K110" i="29"/>
  <c r="L32" i="35" s="1"/>
  <c r="H8" i="30"/>
  <c r="H26" i="35"/>
  <c r="B8" i="30"/>
  <c r="G22" i="37"/>
  <c r="B7" i="35"/>
  <c r="B15" i="35"/>
  <c r="K35" i="29"/>
  <c r="I35" i="29"/>
  <c r="G35" i="29"/>
  <c r="R31" i="29"/>
  <c r="R34" i="29"/>
  <c r="F35" i="29"/>
  <c r="R49" i="29"/>
  <c r="Q51" i="29"/>
  <c r="G28" i="37"/>
  <c r="G24" i="37"/>
  <c r="G25" i="37"/>
  <c r="G27" i="37"/>
  <c r="G20" i="37"/>
  <c r="G21" i="37"/>
  <c r="G29" i="37"/>
  <c r="G26" i="37"/>
</calcChain>
</file>

<file path=xl/comments1.xml><?xml version="1.0" encoding="utf-8"?>
<comments xmlns="http://schemas.openxmlformats.org/spreadsheetml/2006/main">
  <authors>
    <author>mgleixner</author>
    <author>molszak</author>
  </authors>
  <commentList>
    <comment ref="B30" authorId="0" shapeId="0">
      <text>
        <r>
          <rPr>
            <sz val="8"/>
            <color indexed="81"/>
            <rFont val="Tahoma"/>
            <family val="2"/>
            <charset val="204"/>
          </rPr>
          <t>To define your periods (eg. P1, P2, P3 etc or P9, P10, P11 etc) you need to unprotect the cells.</t>
        </r>
      </text>
    </comment>
    <comment ref="B72" authorId="1" shapeId="0">
      <text>
        <r>
          <rPr>
            <b/>
            <sz val="8"/>
            <color indexed="81"/>
            <rFont val="Tahoma"/>
            <family val="2"/>
            <charset val="204"/>
          </rPr>
          <t xml:space="preserve">If data are not available, do not enter zeros; rather, leave the cells in the table blank. </t>
        </r>
      </text>
    </comment>
    <comment ref="B73" authorId="1" shapeId="0">
      <text>
        <r>
          <rPr>
            <b/>
            <sz val="8"/>
            <color indexed="81"/>
            <rFont val="Tahoma"/>
            <family val="2"/>
            <charset val="204"/>
          </rPr>
          <t>If data are not available, do not enter zeros; rather, leave the cells in this table blank.</t>
        </r>
      </text>
    </comment>
    <comment ref="B79" authorId="0" shapeId="0">
      <text>
        <r>
          <rPr>
            <sz val="8"/>
            <color indexed="81"/>
            <rFont val="Tahoma"/>
            <family val="2"/>
            <charset val="204"/>
          </rPr>
          <t xml:space="preserve">If data are not available, do not enter zeros; rather, leave the cells in this table blank. </t>
        </r>
      </text>
    </comment>
    <comment ref="B94" authorId="0" shapeId="0">
      <text>
        <r>
          <rPr>
            <sz val="8"/>
            <color indexed="81"/>
            <rFont val="Tahoma"/>
            <family val="2"/>
            <charset val="204"/>
          </rPr>
          <t>To define your periods (eg. P1, P2, P3 etc or P9, P10, P11 etc) you need to unprotect the cells.</t>
        </r>
      </text>
    </comment>
  </commentList>
</comments>
</file>

<file path=xl/sharedStrings.xml><?xml version="1.0" encoding="utf-8"?>
<sst xmlns="http://schemas.openxmlformats.org/spreadsheetml/2006/main" count="648" uniqueCount="494">
  <si>
    <r>
      <t xml:space="preserve">
</t>
    </r>
    <r>
      <rPr>
        <b/>
        <sz val="11"/>
        <color indexed="8"/>
        <rFont val="Arial"/>
        <family val="2"/>
      </rPr>
      <t xml:space="preserve">Identified: </t>
    </r>
    <r>
      <rPr>
        <sz val="11"/>
        <color indexed="8"/>
        <rFont val="Arial"/>
        <family val="2"/>
      </rPr>
      <t xml:space="preserve">Total number of potential SRs identified by the PR for the phase. </t>
    </r>
    <r>
      <rPr>
        <b/>
        <sz val="11"/>
        <color indexed="8"/>
        <rFont val="Arial"/>
        <family val="2"/>
      </rPr>
      <t xml:space="preserve">Assessed: </t>
    </r>
    <r>
      <rPr>
        <sz val="11"/>
        <color indexed="8"/>
        <rFont val="Arial"/>
        <family val="2"/>
      </rPr>
      <t xml:space="preserve">Total number of potential SRs assessed by the PR to determine whether they qualify to function as SRs for the grant. </t>
    </r>
    <r>
      <rPr>
        <b/>
        <sz val="11"/>
        <color indexed="8"/>
        <rFont val="Arial"/>
        <family val="2"/>
      </rPr>
      <t>Approved:</t>
    </r>
    <r>
      <rPr>
        <sz val="11"/>
        <color indexed="8"/>
        <rFont val="Arial"/>
        <family val="2"/>
      </rPr>
      <t xml:space="preserve"> Total number of SRs that have been approved</t>
    </r>
    <r>
      <rPr>
        <b/>
        <sz val="11"/>
        <color indexed="8"/>
        <rFont val="Arial"/>
        <family val="2"/>
      </rPr>
      <t xml:space="preserve">. Signed: </t>
    </r>
    <r>
      <rPr>
        <sz val="11"/>
        <color indexed="8"/>
        <rFont val="Arial"/>
        <family val="2"/>
      </rPr>
      <t xml:space="preserve">Total number of SRs that have signed agreements/contracts with the PR under the grant. </t>
    </r>
    <r>
      <rPr>
        <b/>
        <sz val="11"/>
        <color indexed="8"/>
        <rFont val="Arial"/>
        <family val="2"/>
      </rPr>
      <t xml:space="preserve">Receiving funding: </t>
    </r>
    <r>
      <rPr>
        <sz val="11"/>
        <color indexed="8"/>
        <rFont val="Arial"/>
        <family val="2"/>
      </rPr>
      <t xml:space="preserve">Total number of SRs that are getting funds and/or supplies from the PR.
Numbers of SRs Identified, Assessed, Approved, Signed and Receiving funds are cumulative for the phase, with the following exceptions:  
If an SR does not need new approval in Phase II, then approval in Phase I is counted. 
If an SR was signed in a previous Phase but is </t>
    </r>
    <r>
      <rPr>
        <b/>
        <sz val="11"/>
        <color indexed="8"/>
        <rFont val="Arial"/>
        <family val="2"/>
      </rPr>
      <t>not</t>
    </r>
    <r>
      <rPr>
        <sz val="11"/>
        <color indexed="8"/>
        <rFont val="Arial"/>
        <family val="2"/>
      </rPr>
      <t xml:space="preserve"> working in the current Phase, that SR is no longer counted in Identified, Assessed, Approved.</t>
    </r>
  </si>
  <si>
    <t>Comments:</t>
  </si>
  <si>
    <t>€</t>
  </si>
  <si>
    <t>Round 9</t>
  </si>
  <si>
    <t>Phase 2</t>
  </si>
  <si>
    <t>Round 1</t>
  </si>
  <si>
    <t>Phase 1</t>
  </si>
  <si>
    <t>$</t>
  </si>
  <si>
    <t>Round 2</t>
  </si>
  <si>
    <t>Round 3</t>
  </si>
  <si>
    <t>RCC</t>
  </si>
  <si>
    <t>Round 4</t>
  </si>
  <si>
    <t>HIV / AIDS</t>
  </si>
  <si>
    <t>Component</t>
  </si>
  <si>
    <t>MALARIA</t>
  </si>
  <si>
    <t>TB</t>
  </si>
  <si>
    <t>Currency</t>
  </si>
  <si>
    <t>Round</t>
  </si>
  <si>
    <t>Round 5</t>
  </si>
  <si>
    <t>Round 6</t>
  </si>
  <si>
    <t>Round 7</t>
  </si>
  <si>
    <t>Round 8</t>
  </si>
  <si>
    <t>Phase</t>
  </si>
  <si>
    <t>Raiting</t>
  </si>
  <si>
    <t>A1</t>
  </si>
  <si>
    <t>A2</t>
  </si>
  <si>
    <t>B1</t>
  </si>
  <si>
    <t>B2</t>
  </si>
  <si>
    <t>C</t>
  </si>
  <si>
    <t>CA (Crown Agents)</t>
  </si>
  <si>
    <t>DEL (Deloitte)</t>
  </si>
  <si>
    <t>DTT (DTT Emerging Markets)</t>
  </si>
  <si>
    <t>FIN (Finconsult)</t>
  </si>
  <si>
    <t>GT (Grant Thornton)</t>
  </si>
  <si>
    <t>H-C (Hodar-Conseil)</t>
  </si>
  <si>
    <t>KPMG (KPMG)</t>
  </si>
  <si>
    <t>MSCI (MSCI)</t>
  </si>
  <si>
    <t>PwC (PricewaterhouseCoopers)</t>
  </si>
  <si>
    <t xml:space="preserve">STI (Swiss Tropical Institute), </t>
  </si>
  <si>
    <t>Total</t>
  </si>
  <si>
    <t>NVP</t>
  </si>
  <si>
    <t>3TC</t>
  </si>
  <si>
    <t>D4T</t>
  </si>
  <si>
    <t>AZT</t>
  </si>
  <si>
    <t>DDI</t>
  </si>
  <si>
    <t>EFV</t>
  </si>
  <si>
    <t>AS/MQ</t>
  </si>
  <si>
    <t>AS/LF</t>
  </si>
  <si>
    <t>AS/AQ</t>
  </si>
  <si>
    <t>Peru</t>
  </si>
  <si>
    <t>HIVAIDS / TB</t>
  </si>
  <si>
    <t>HSS</t>
  </si>
  <si>
    <t>Target</t>
  </si>
  <si>
    <t xml:space="preserve">Achieved </t>
  </si>
  <si>
    <t>Medicaments</t>
  </si>
  <si>
    <t>min</t>
  </si>
  <si>
    <t>max</t>
  </si>
  <si>
    <t>Management</t>
  </si>
  <si>
    <t>F1</t>
  </si>
  <si>
    <t>F2</t>
  </si>
  <si>
    <t>F3</t>
  </si>
  <si>
    <t>F4</t>
  </si>
  <si>
    <t>P1</t>
  </si>
  <si>
    <t>P2</t>
  </si>
  <si>
    <t>P3</t>
  </si>
  <si>
    <t>P4</t>
  </si>
  <si>
    <t>M1</t>
  </si>
  <si>
    <t>M2</t>
  </si>
  <si>
    <t>M3</t>
  </si>
  <si>
    <t>M4</t>
  </si>
  <si>
    <t>M5</t>
  </si>
  <si>
    <t>M6</t>
  </si>
  <si>
    <t>P5</t>
  </si>
  <si>
    <t>P6</t>
  </si>
  <si>
    <t>P7</t>
  </si>
  <si>
    <t>P8</t>
  </si>
  <si>
    <t>P9</t>
  </si>
  <si>
    <t>P10</t>
  </si>
  <si>
    <t>P11</t>
  </si>
  <si>
    <t>SRs</t>
  </si>
  <si>
    <t>Countries</t>
  </si>
  <si>
    <t>Afghanistan</t>
  </si>
  <si>
    <t>Albania</t>
  </si>
  <si>
    <t>Algeria</t>
  </si>
  <si>
    <t>Angola</t>
  </si>
  <si>
    <t>Argentina</t>
  </si>
  <si>
    <t>Armenia</t>
  </si>
  <si>
    <t>Azerbaijan</t>
  </si>
  <si>
    <t>Bangladesh</t>
  </si>
  <si>
    <t>Belarus</t>
  </si>
  <si>
    <t>Belize</t>
  </si>
  <si>
    <t>Benin</t>
  </si>
  <si>
    <t>Bhutan</t>
  </si>
  <si>
    <t>Bolivia</t>
  </si>
  <si>
    <t>Bosnia and Herzegovina</t>
  </si>
  <si>
    <t>Botswana</t>
  </si>
  <si>
    <t>Brazil</t>
  </si>
  <si>
    <t>Bulgaria</t>
  </si>
  <si>
    <t>Burkina Faso</t>
  </si>
  <si>
    <t>Burundi</t>
  </si>
  <si>
    <t>Cambodia</t>
  </si>
  <si>
    <t>Cameroon</t>
  </si>
  <si>
    <t>Cape Verde</t>
  </si>
  <si>
    <t>Central African Republic</t>
  </si>
  <si>
    <t>Chad</t>
  </si>
  <si>
    <t>Chile</t>
  </si>
  <si>
    <t>China</t>
  </si>
  <si>
    <t>Colombia</t>
  </si>
  <si>
    <t>Comoros</t>
  </si>
  <si>
    <t>Congo (Democratic Republic of the)</t>
  </si>
  <si>
    <t>Congo (Republic of the)</t>
  </si>
  <si>
    <t>Costa Rica</t>
  </si>
  <si>
    <t>Cote d'Ivoire</t>
  </si>
  <si>
    <t>Croatia</t>
  </si>
  <si>
    <t>Cuba</t>
  </si>
  <si>
    <t>Djibouti</t>
  </si>
  <si>
    <t>Dominican Republic</t>
  </si>
  <si>
    <t>Ecuador</t>
  </si>
  <si>
    <t>Egypt</t>
  </si>
  <si>
    <t>El Salvador</t>
  </si>
  <si>
    <t>Equatorial Guinea</t>
  </si>
  <si>
    <t>Eritrea</t>
  </si>
  <si>
    <t>Estonia</t>
  </si>
  <si>
    <t>Ethiopia</t>
  </si>
  <si>
    <t>Fiji</t>
  </si>
  <si>
    <t>Gabon</t>
  </si>
  <si>
    <t>Gambia</t>
  </si>
  <si>
    <t>Georgia</t>
  </si>
  <si>
    <t>Ghana</t>
  </si>
  <si>
    <t>Global(LWF)</t>
  </si>
  <si>
    <t>Guatemala</t>
  </si>
  <si>
    <t>Guinea</t>
  </si>
  <si>
    <t>Guinea-Bissau</t>
  </si>
  <si>
    <t>Guyana</t>
  </si>
  <si>
    <t>Haiti</t>
  </si>
  <si>
    <t>Honduras</t>
  </si>
  <si>
    <t>India</t>
  </si>
  <si>
    <t>Indonesia</t>
  </si>
  <si>
    <t>Iran (Islamic Republic of)</t>
  </si>
  <si>
    <t>Iraq</t>
  </si>
  <si>
    <t>Jamaica</t>
  </si>
  <si>
    <t>Jordan</t>
  </si>
  <si>
    <t>Kazakhstan</t>
  </si>
  <si>
    <t>Kenya</t>
  </si>
  <si>
    <t>Korea, Democratic Peoples Republic of</t>
  </si>
  <si>
    <t>Kosovo (Serbia)</t>
  </si>
  <si>
    <t>Kyrgyzstan</t>
  </si>
  <si>
    <t>Lao PDR</t>
  </si>
  <si>
    <t>Lesotho</t>
  </si>
  <si>
    <t>Liberia</t>
  </si>
  <si>
    <t>Macedonia, FYR</t>
  </si>
  <si>
    <t>Madagascar</t>
  </si>
  <si>
    <t>Malawi</t>
  </si>
  <si>
    <t>Maldives</t>
  </si>
  <si>
    <t>Mali</t>
  </si>
  <si>
    <t>Mauritania</t>
  </si>
  <si>
    <t>Mauritius</t>
  </si>
  <si>
    <t>Moldova</t>
  </si>
  <si>
    <t>Mongolia</t>
  </si>
  <si>
    <t>Montenegro</t>
  </si>
  <si>
    <t>Morocco</t>
  </si>
  <si>
    <t>Mozambique</t>
  </si>
  <si>
    <t>Multi-country Africa (West Africa Corridor Program)</t>
  </si>
  <si>
    <t>Multi-country Africa(RMCC)</t>
  </si>
  <si>
    <t>Multi-country Americas (Andean)</t>
  </si>
  <si>
    <t>Multi-country Americas (CARICOM)</t>
  </si>
  <si>
    <t>Multi-country Americas (CRN+)</t>
  </si>
  <si>
    <t>Multi-country Americas (Meso)</t>
  </si>
  <si>
    <t>Multi-country Americas (OECS)</t>
  </si>
  <si>
    <t>Multi-country Americas (REDCA+)</t>
  </si>
  <si>
    <t>Multi-country Western Pacific</t>
  </si>
  <si>
    <t>Myanmar</t>
  </si>
  <si>
    <t>Namibia</t>
  </si>
  <si>
    <t>Nepal</t>
  </si>
  <si>
    <t>Nicaragua</t>
  </si>
  <si>
    <t>Niger</t>
  </si>
  <si>
    <t>Nigeria</t>
  </si>
  <si>
    <t>Pakistan</t>
  </si>
  <si>
    <t>Panama</t>
  </si>
  <si>
    <t>Papua New Guinea</t>
  </si>
  <si>
    <t>Paraguay</t>
  </si>
  <si>
    <t>Philippines</t>
  </si>
  <si>
    <t>Romania</t>
  </si>
  <si>
    <t>Russian Federation</t>
  </si>
  <si>
    <t>Rwanda</t>
  </si>
  <si>
    <t>Sao Tome and Principe</t>
  </si>
  <si>
    <t>Senegal</t>
  </si>
  <si>
    <t>Serbia</t>
  </si>
  <si>
    <t>Sierra Leone</t>
  </si>
  <si>
    <t>Solomon Islands</t>
  </si>
  <si>
    <t>Somalia</t>
  </si>
  <si>
    <t>South Africa</t>
  </si>
  <si>
    <t>Sri Lanka</t>
  </si>
  <si>
    <t>Sudan</t>
  </si>
  <si>
    <t>Suriname</t>
  </si>
  <si>
    <t>Swaziland</t>
  </si>
  <si>
    <t>Syrian Arab Republic</t>
  </si>
  <si>
    <t>Tajikistan</t>
  </si>
  <si>
    <t>Tanzania</t>
  </si>
  <si>
    <t>Thailand</t>
  </si>
  <si>
    <t>Timor-Leste</t>
  </si>
  <si>
    <t>Togo</t>
  </si>
  <si>
    <t>Tunisia</t>
  </si>
  <si>
    <t>Turkey</t>
  </si>
  <si>
    <t>Uganda</t>
  </si>
  <si>
    <t>Ukraine</t>
  </si>
  <si>
    <t>UN Theme Group on HIV/AIDS (West Bank and Gaza)</t>
  </si>
  <si>
    <t>Uzbekistan</t>
  </si>
  <si>
    <t>Viet Nam</t>
  </si>
  <si>
    <t>Yemen</t>
  </si>
  <si>
    <t>Zambia</t>
  </si>
  <si>
    <t>Zanzibar (Tanzania)</t>
  </si>
  <si>
    <t>Zimbabwe</t>
  </si>
  <si>
    <t>UNOPS</t>
  </si>
  <si>
    <t>Valor</t>
  </si>
  <si>
    <t>Rating</t>
  </si>
  <si>
    <t>RDT</t>
  </si>
  <si>
    <t>Name:</t>
  </si>
  <si>
    <t>Definition</t>
  </si>
  <si>
    <t>Measurement</t>
  </si>
  <si>
    <t>Data Source</t>
  </si>
  <si>
    <t>Currency of the grant ($ or Euro)</t>
  </si>
  <si>
    <t>PR, LFA, GF emails and records;  bank notification document or the notice of receipt by the PR to GF; SR reports to PR based on bank records</t>
  </si>
  <si>
    <t>PR records</t>
  </si>
  <si>
    <t>Number, in current reporting period</t>
  </si>
  <si>
    <t>PR and SR records</t>
  </si>
  <si>
    <t>Grant agreement approved budget (for categories 4 and 5 of Enhanced Finance Reporting in current phase); and PR financial data (for expenditures), and/or PSM unit (for orders placed and funding committed or obligated).</t>
  </si>
  <si>
    <r>
      <t xml:space="preserve">Number of Conditions Precedent (CPs) and Time Bound Actions (TBAs ) fulfilled, or unfulfilled. 
</t>
    </r>
    <r>
      <rPr>
        <sz val="11"/>
        <color indexed="8"/>
        <rFont val="Arial"/>
        <family val="2"/>
      </rPr>
      <t>Within the Unfulfilled category, we distinguish between those CPs and TBAs whose deadline has not passed and those for which the deadline has passed.</t>
    </r>
  </si>
  <si>
    <t>Financial information</t>
  </si>
  <si>
    <t>Management Information</t>
  </si>
  <si>
    <t>Performance Framework</t>
  </si>
  <si>
    <t>Period</t>
  </si>
  <si>
    <t>P12</t>
  </si>
  <si>
    <t>Fund Portfolio Manager:</t>
  </si>
  <si>
    <t>LFA</t>
  </si>
  <si>
    <t xml:space="preserve">The indicators should be selected by the PRs and members of the CCM or the CCM Technical Committee, from the Performance Framework </t>
  </si>
  <si>
    <t>Indicator Number: Name (Perf Framework No.)</t>
  </si>
  <si>
    <t>Isoniazid</t>
  </si>
  <si>
    <t>Ethambutol</t>
  </si>
  <si>
    <t>Rifampicin</t>
  </si>
  <si>
    <t>Pyrazimamide</t>
  </si>
  <si>
    <t>E-PAP</t>
  </si>
  <si>
    <t>Al/Lum</t>
  </si>
  <si>
    <t>TB nutri'l supplements</t>
  </si>
  <si>
    <t>P1 - trend</t>
  </si>
  <si>
    <t>P2 - trend</t>
  </si>
  <si>
    <t>P3 - trend</t>
  </si>
  <si>
    <t>Set-up = List of validation for Grant Detail page</t>
  </si>
  <si>
    <t>Grant No.</t>
  </si>
  <si>
    <t>0% - 59%</t>
  </si>
  <si>
    <t>60% - 89%</t>
  </si>
  <si>
    <t>&gt; 90%</t>
  </si>
  <si>
    <t>Indicator</t>
  </si>
  <si>
    <t>Data Sources</t>
  </si>
  <si>
    <t>Currency of the grant ($ or Euro) Cumulative  – Figures refer to budget and disbursements for all the periods of the phase up to and including the dashboard reporting period</t>
  </si>
  <si>
    <t>PU/DR; PR data: SR reports to PR</t>
  </si>
  <si>
    <t>• Cumulative  – Figures refer to budget, disbursements or expenditure for all the periods of the phase up to and including the dashboard reporting period.</t>
  </si>
  <si>
    <t>Number, cumulative to the dashboard reporting period. Number of fulfilled CPs and/or TBAs plus unfulfilled CPs and/or TBAs should equal the total number set by the Global Fund on the grant</t>
  </si>
  <si>
    <t>PR records; Grant Performance Reports;</t>
  </si>
  <si>
    <t>Number, cumulative to the reporting period. A SR is an institution or program with its own workplan, budget and performance targets.</t>
  </si>
  <si>
    <t>PR records; Sub-agreements/MOUs; CCM records</t>
  </si>
  <si>
    <r>
      <t xml:space="preserve">Note: </t>
    </r>
    <r>
      <rPr>
        <sz val="11"/>
        <color indexed="8"/>
        <rFont val="Arial"/>
        <family val="2"/>
      </rPr>
      <t xml:space="preserve">Category 6 of the EFR will not be considered as part of the budget for pharmaceuticals. Category 6 has several expenditures that are difficult to disaggregate or quantify, such as warehousing costs, distribution costs (particularly when distibution is done by MOHs), and others that are related to operational costs of the PSM component. </t>
    </r>
  </si>
  <si>
    <r>
      <t xml:space="preserve">Cumulative Budget per Objective:  </t>
    </r>
    <r>
      <rPr>
        <sz val="11"/>
        <color indexed="8"/>
        <rFont val="Arial"/>
        <family val="2"/>
      </rPr>
      <t xml:space="preserve">Sum of the grant budget </t>
    </r>
    <r>
      <rPr>
        <b/>
        <i/>
        <sz val="11"/>
        <color indexed="8"/>
        <rFont val="Arial"/>
        <family val="2"/>
      </rPr>
      <t>by Objective</t>
    </r>
    <r>
      <rPr>
        <sz val="11"/>
        <color indexed="8"/>
        <rFont val="Arial"/>
        <family val="2"/>
      </rPr>
      <t xml:space="preserve">, from period one of the current phase </t>
    </r>
    <r>
      <rPr>
        <b/>
        <i/>
        <sz val="11"/>
        <color indexed="8"/>
        <rFont val="Arial"/>
        <family val="2"/>
      </rPr>
      <t>up to and including</t>
    </r>
    <r>
      <rPr>
        <sz val="11"/>
        <color indexed="8"/>
        <rFont val="Arial"/>
        <family val="2"/>
      </rPr>
      <t xml:space="preserve"> the dashboard reporting period. </t>
    </r>
    <r>
      <rPr>
        <b/>
        <sz val="11"/>
        <color indexed="8"/>
        <rFont val="Arial"/>
        <family val="2"/>
      </rPr>
      <t xml:space="preserve">
Cumulative Expenditure per Objective:</t>
    </r>
    <r>
      <rPr>
        <sz val="11"/>
        <color indexed="8"/>
        <rFont val="Arial"/>
        <family val="2"/>
      </rPr>
      <t xml:space="preserve"> Sum of</t>
    </r>
    <r>
      <rPr>
        <b/>
        <sz val="11"/>
        <color indexed="8"/>
        <rFont val="Arial"/>
        <family val="2"/>
      </rPr>
      <t xml:space="preserve"> </t>
    </r>
    <r>
      <rPr>
        <sz val="11"/>
        <color indexed="8"/>
        <rFont val="Arial"/>
        <family val="2"/>
      </rPr>
      <t xml:space="preserve">amounts spent </t>
    </r>
    <r>
      <rPr>
        <b/>
        <i/>
        <sz val="11"/>
        <color indexed="8"/>
        <rFont val="Arial"/>
        <family val="2"/>
      </rPr>
      <t>by Objective</t>
    </r>
    <r>
      <rPr>
        <sz val="11"/>
        <color indexed="8"/>
        <rFont val="Arial"/>
        <family val="2"/>
      </rPr>
      <t xml:space="preserve"> directly by the PR plus the amounts transferred by the PR to all SRs from the beginning of the phase </t>
    </r>
    <r>
      <rPr>
        <b/>
        <i/>
        <sz val="11"/>
        <color indexed="8"/>
        <rFont val="Arial"/>
        <family val="2"/>
      </rPr>
      <t>up to and including</t>
    </r>
    <r>
      <rPr>
        <sz val="11"/>
        <color indexed="8"/>
        <rFont val="Arial"/>
        <family val="2"/>
      </rPr>
      <t xml:space="preserve"> dashboard reporting period, by Objective</t>
    </r>
  </si>
  <si>
    <r>
      <t xml:space="preserve">Currency of the grant ($ or Euro)
• Reporting period – Figures refer to budget, disbursements or expenditure for the reporting period to which the dashboard refers.
• Prior to reporting period - Figures refer to the total budget, disbursements or expenditure for all the periods before </t>
    </r>
    <r>
      <rPr>
        <b/>
        <i/>
        <sz val="11"/>
        <color indexed="8"/>
        <rFont val="Arial"/>
        <family val="2"/>
      </rPr>
      <t>but not including</t>
    </r>
    <r>
      <rPr>
        <sz val="11"/>
        <color indexed="8"/>
        <rFont val="Arial"/>
        <family val="2"/>
      </rPr>
      <t xml:space="preserve"> the current period.</t>
    </r>
  </si>
  <si>
    <r>
      <t xml:space="preserve">Number of calendar days; it refers only to reporting period for which the latest disbursement was received and is </t>
    </r>
    <r>
      <rPr>
        <b/>
        <sz val="11"/>
        <color indexed="8"/>
        <rFont val="Arial"/>
        <family val="2"/>
      </rPr>
      <t>not cumulative</t>
    </r>
  </si>
  <si>
    <r>
      <t xml:space="preserve">Number of reports received. The figure reflects only the period of reporting; it is </t>
    </r>
    <r>
      <rPr>
        <b/>
        <i/>
        <sz val="11"/>
        <color indexed="8"/>
        <rFont val="Arial"/>
        <family val="2"/>
      </rPr>
      <t>not cumulative.</t>
    </r>
  </si>
  <si>
    <r>
      <t xml:space="preserve">This indicator measures the budget approved for the current phase of the grant for purchase of health products and equipment and pharmaceuticals and medicines (categories 4 and 5 in the new Enhanced Financial Report), and the cumulative amounts of financial obligations and expenditures up to the dashboard reporting period. 
Budget </t>
    </r>
    <r>
      <rPr>
        <b/>
        <sz val="11"/>
        <color indexed="8"/>
        <rFont val="Arial"/>
        <family val="2"/>
      </rPr>
      <t xml:space="preserve">approved: </t>
    </r>
    <r>
      <rPr>
        <sz val="11"/>
        <color indexed="8"/>
        <rFont val="Arial"/>
        <family val="2"/>
      </rPr>
      <t xml:space="preserve">Total approved budget for purchases (categories 4 and 5) </t>
    </r>
    <r>
      <rPr>
        <b/>
        <i/>
        <sz val="11"/>
        <color indexed="8"/>
        <rFont val="Arial"/>
        <family val="2"/>
      </rPr>
      <t>for the entire phase</t>
    </r>
    <r>
      <rPr>
        <i/>
        <sz val="11"/>
        <color indexed="8"/>
        <rFont val="Arial"/>
        <family val="2"/>
      </rPr>
      <t xml:space="preserve"> </t>
    </r>
    <r>
      <rPr>
        <sz val="11"/>
        <color indexed="8"/>
        <rFont val="Arial"/>
        <family val="2"/>
      </rPr>
      <t xml:space="preserve">of the grant. It does not include the amounts for fees, management, operational costs, etc.
</t>
    </r>
    <r>
      <rPr>
        <b/>
        <sz val="11"/>
        <color indexed="8"/>
        <rFont val="Arial"/>
        <family val="2"/>
      </rPr>
      <t>Cumulative Obligations:</t>
    </r>
    <r>
      <rPr>
        <sz val="11"/>
        <color indexed="8"/>
        <rFont val="Arial"/>
        <family val="2"/>
      </rPr>
      <t xml:space="preserve"> Total of all order(s) placed and monies committed for these purchases by the PR </t>
    </r>
    <r>
      <rPr>
        <b/>
        <i/>
        <sz val="11"/>
        <color indexed="8"/>
        <rFont val="Arial"/>
        <family val="2"/>
      </rPr>
      <t xml:space="preserve">up to and including </t>
    </r>
    <r>
      <rPr>
        <sz val="11"/>
        <color indexed="8"/>
        <rFont val="Arial"/>
        <family val="2"/>
      </rPr>
      <t xml:space="preserve">the dashboard reporting period. Ideally, by the end of the Phase, budget should equal obligations.
</t>
    </r>
    <r>
      <rPr>
        <b/>
        <sz val="11"/>
        <color indexed="8"/>
        <rFont val="Arial"/>
        <family val="2"/>
      </rPr>
      <t>Cumulative expenditure:</t>
    </r>
    <r>
      <rPr>
        <sz val="11"/>
        <color indexed="8"/>
        <rFont val="Arial"/>
        <family val="2"/>
      </rPr>
      <t xml:space="preserve"> Total of actual Expenditures on category 4 and 5 </t>
    </r>
    <r>
      <rPr>
        <b/>
        <i/>
        <sz val="11"/>
        <color indexed="8"/>
        <rFont val="Arial"/>
        <family val="2"/>
      </rPr>
      <t>up to and including</t>
    </r>
    <r>
      <rPr>
        <sz val="11"/>
        <color indexed="8"/>
        <rFont val="Arial"/>
        <family val="2"/>
      </rPr>
      <t xml:space="preserve"> the dashboard reporting period (whether paid by PR or authorized to be paid by another entity like GF or other).</t>
    </r>
  </si>
  <si>
    <t>Number of months</t>
  </si>
  <si>
    <t>PR records: Warehouse data.</t>
  </si>
  <si>
    <t>Round 10</t>
  </si>
  <si>
    <t>Please Select</t>
  </si>
  <si>
    <t>TOP 3</t>
  </si>
  <si>
    <r>
      <t xml:space="preserve">Cumulative budget: </t>
    </r>
    <r>
      <rPr>
        <sz val="11"/>
        <color indexed="8"/>
        <rFont val="Arial"/>
        <family val="2"/>
      </rPr>
      <t xml:space="preserve">Sum of the grant budget from period one (quarter, trimester, or semester) of the current phase, </t>
    </r>
    <r>
      <rPr>
        <b/>
        <i/>
        <sz val="11"/>
        <color indexed="8"/>
        <rFont val="Arial"/>
        <family val="2"/>
      </rPr>
      <t>up to and including</t>
    </r>
    <r>
      <rPr>
        <sz val="11"/>
        <color indexed="8"/>
        <rFont val="Arial"/>
        <family val="2"/>
      </rPr>
      <t xml:space="preserve"> the dashboard reporting period.</t>
    </r>
    <r>
      <rPr>
        <b/>
        <sz val="11"/>
        <color indexed="8"/>
        <rFont val="Arial"/>
        <family val="2"/>
      </rPr>
      <t xml:space="preserve">
Cumulative Disbursments by GF:</t>
    </r>
    <r>
      <rPr>
        <sz val="11"/>
        <color indexed="8"/>
        <rFont val="Arial"/>
        <family val="2"/>
      </rPr>
      <t xml:space="preserve"> Sum of all the funds transferred by the GF to either the PR or paid directly to suppliers (e.g. drugs, equipment, bed nets), </t>
    </r>
    <r>
      <rPr>
        <b/>
        <i/>
        <sz val="11"/>
        <color indexed="8"/>
        <rFont val="Arial"/>
        <family val="2"/>
      </rPr>
      <t>up to and including</t>
    </r>
    <r>
      <rPr>
        <b/>
        <sz val="11"/>
        <color indexed="8"/>
        <rFont val="Arial"/>
        <family val="2"/>
      </rPr>
      <t xml:space="preserve"> </t>
    </r>
    <r>
      <rPr>
        <sz val="11"/>
        <color indexed="8"/>
        <rFont val="Arial"/>
        <family val="2"/>
      </rPr>
      <t>the dasboard reporting period.</t>
    </r>
  </si>
  <si>
    <t>PR banking or accounting information; TGF disbursment notification; PU/DR; GF website</t>
  </si>
  <si>
    <r>
      <t>Disbursement by GF: Prior to this Reporting period:</t>
    </r>
    <r>
      <rPr>
        <sz val="11"/>
        <color indexed="8"/>
        <rFont val="Arial"/>
        <family val="2"/>
      </rPr>
      <t xml:space="preserve"> Sum of amounts transferred by the GF to either the PR or paid directly to suppliers (e.g. drugs, equipment, bed nets), up to </t>
    </r>
    <r>
      <rPr>
        <b/>
        <i/>
        <sz val="11"/>
        <color indexed="8"/>
        <rFont val="Arial"/>
        <family val="2"/>
      </rPr>
      <t>but not including</t>
    </r>
    <r>
      <rPr>
        <sz val="11"/>
        <color indexed="8"/>
        <rFont val="Arial"/>
        <family val="2"/>
      </rPr>
      <t xml:space="preserve"> dashboard reporting period. </t>
    </r>
    <r>
      <rPr>
        <b/>
        <sz val="11"/>
        <color indexed="8"/>
        <rFont val="Arial"/>
        <family val="2"/>
      </rPr>
      <t>Disbursement by GF: Reporting period:</t>
    </r>
    <r>
      <rPr>
        <sz val="11"/>
        <color indexed="8"/>
        <rFont val="Arial"/>
        <family val="2"/>
      </rPr>
      <t xml:space="preserve"> Sum of amounts transferred by the GF to either the PR or paid directly to suppliers (e.g. drugs, equipment, bed nets), during dashboard reporting period. 
</t>
    </r>
    <r>
      <rPr>
        <b/>
        <sz val="11"/>
        <color indexed="8"/>
        <rFont val="Arial"/>
        <family val="2"/>
      </rPr>
      <t>PR disbursements and expenditure:</t>
    </r>
    <r>
      <rPr>
        <sz val="11"/>
        <color indexed="8"/>
        <rFont val="Arial"/>
        <family val="2"/>
      </rPr>
      <t xml:space="preserve">  </t>
    </r>
    <r>
      <rPr>
        <b/>
        <sz val="11"/>
        <color indexed="8"/>
        <rFont val="Arial"/>
        <family val="2"/>
      </rPr>
      <t>Prior to this Reporting period:</t>
    </r>
    <r>
      <rPr>
        <sz val="11"/>
        <color indexed="8"/>
        <rFont val="Arial"/>
        <family val="2"/>
      </rPr>
      <t xml:space="preserve"> Total funds reported as being spent by the PR and/or disbursed to the Sub Recipients (SRs) up to </t>
    </r>
    <r>
      <rPr>
        <b/>
        <i/>
        <sz val="11"/>
        <color indexed="8"/>
        <rFont val="Arial"/>
        <family val="2"/>
      </rPr>
      <t xml:space="preserve">but not including </t>
    </r>
    <r>
      <rPr>
        <sz val="11"/>
        <color indexed="8"/>
        <rFont val="Arial"/>
        <family val="2"/>
      </rPr>
      <t>dashboard reporting period.</t>
    </r>
    <r>
      <rPr>
        <b/>
        <sz val="11"/>
        <color indexed="8"/>
        <rFont val="Arial"/>
        <family val="2"/>
      </rPr>
      <t xml:space="preserve"> PR disbursements and expenditure:  Reporting period:</t>
    </r>
    <r>
      <rPr>
        <sz val="11"/>
        <color indexed="8"/>
        <rFont val="Arial"/>
        <family val="2"/>
      </rPr>
      <t xml:space="preserve"> Total funds reported as being spent by the PR and/or disbursed to the Sub Recipients (SRs) during dashboard reporting period.</t>
    </r>
    <r>
      <rPr>
        <b/>
        <sz val="11"/>
        <color indexed="8"/>
        <rFont val="Arial"/>
        <family val="2"/>
      </rPr>
      <t xml:space="preserve">
Disbursements to SRs: Prior to this Reporting period: </t>
    </r>
    <r>
      <rPr>
        <sz val="11"/>
        <color indexed="8"/>
        <rFont val="Arial"/>
        <family val="2"/>
      </rPr>
      <t xml:space="preserve">The total amount transferred by the PR to Sub Recipients (SRs), up to </t>
    </r>
    <r>
      <rPr>
        <b/>
        <i/>
        <sz val="11"/>
        <color indexed="8"/>
        <rFont val="Arial"/>
        <family val="2"/>
      </rPr>
      <t>but not including</t>
    </r>
    <r>
      <rPr>
        <sz val="11"/>
        <color indexed="8"/>
        <rFont val="Arial"/>
        <family val="2"/>
      </rPr>
      <t xml:space="preserve"> dashboard reporting period. </t>
    </r>
    <r>
      <rPr>
        <b/>
        <sz val="11"/>
        <color indexed="8"/>
        <rFont val="Arial"/>
        <family val="2"/>
      </rPr>
      <t xml:space="preserve">Disbursements to SRs:Reporting period: </t>
    </r>
    <r>
      <rPr>
        <sz val="11"/>
        <color indexed="8"/>
        <rFont val="Arial"/>
        <family val="2"/>
      </rPr>
      <t>The total amount transferred by the PR to Sub Recipients (SRs), in dashboard reporting period.</t>
    </r>
    <r>
      <rPr>
        <b/>
        <sz val="11"/>
        <color indexed="8"/>
        <rFont val="Arial"/>
        <family val="2"/>
      </rPr>
      <t xml:space="preserve">
SR expenditures: Prior to this Reporting period: </t>
    </r>
    <r>
      <rPr>
        <sz val="11"/>
        <color indexed="8"/>
        <rFont val="Arial"/>
        <family val="2"/>
      </rPr>
      <t xml:space="preserve">The sum of all expenditures reported by the SRs, up to </t>
    </r>
    <r>
      <rPr>
        <b/>
        <i/>
        <sz val="11"/>
        <color indexed="8"/>
        <rFont val="Arial"/>
        <family val="2"/>
      </rPr>
      <t xml:space="preserve">but not including </t>
    </r>
    <r>
      <rPr>
        <sz val="11"/>
        <color indexed="8"/>
        <rFont val="Arial"/>
        <family val="2"/>
      </rPr>
      <t xml:space="preserve">dashboard reporting period.   </t>
    </r>
    <r>
      <rPr>
        <b/>
        <sz val="11"/>
        <color indexed="8"/>
        <rFont val="Arial"/>
        <family val="2"/>
      </rPr>
      <t>SR expenditures: Reporting period:</t>
    </r>
    <r>
      <rPr>
        <sz val="11"/>
        <color indexed="8"/>
        <rFont val="Arial"/>
        <family val="2"/>
      </rPr>
      <t xml:space="preserve"> The sum of all expenditures reported by the SRs, during dashboard reporting period.</t>
    </r>
  </si>
  <si>
    <r>
      <t>Number of PR grant management positions planned currently filled or vacant.</t>
    </r>
    <r>
      <rPr>
        <sz val="11"/>
        <color indexed="8"/>
        <rFont val="Arial"/>
        <family val="2"/>
      </rPr>
      <t xml:space="preserve"> Full time equivalents of the </t>
    </r>
    <r>
      <rPr>
        <b/>
        <sz val="11"/>
        <color indexed="8"/>
        <rFont val="Arial"/>
        <family val="2"/>
      </rPr>
      <t xml:space="preserve">managerial </t>
    </r>
    <r>
      <rPr>
        <sz val="11"/>
        <color indexed="8"/>
        <rFont val="Arial"/>
        <family val="2"/>
      </rPr>
      <t>positions that are on the organizational chart (or otherwise planned) and directly responsible for ensuring grant implementation at the PR, and lead SRs (if necessary). This will include new hires, current staff who are assigned to work on the grant’s management, as well as any staff seconded from other divisions or partner organizations.</t>
    </r>
  </si>
  <si>
    <t>V1.0</t>
  </si>
  <si>
    <r>
      <t xml:space="preserve">Days taken to submit final PU/DR to LFA – </t>
    </r>
    <r>
      <rPr>
        <sz val="11"/>
        <color indexed="8"/>
        <rFont val="Arial"/>
        <family val="2"/>
      </rPr>
      <t xml:space="preserve">This indicator measures </t>
    </r>
    <r>
      <rPr>
        <b/>
        <sz val="11"/>
        <color indexed="8"/>
        <rFont val="Arial"/>
        <family val="2"/>
      </rPr>
      <t>t</t>
    </r>
    <r>
      <rPr>
        <sz val="11"/>
        <color indexed="8"/>
        <rFont val="Arial"/>
        <family val="2"/>
      </rPr>
      <t xml:space="preserve">he number of calendar days it took the PR to send a final Performance Update and Disbursement Request (PU/DR) to the LFA after the end of the period. A 'final' PU/DR would be one for which the LFA did not require any further clarifications from the PR.
The expected value is 45 days from the end of the period, as defined in the Grant Agreement.  
The actual value is the number of calendar days from the end date of the period to the date on which the PR sent to the LFA the final PU/DR.  </t>
    </r>
    <r>
      <rPr>
        <b/>
        <sz val="11"/>
        <color indexed="8"/>
        <rFont val="Arial"/>
        <family val="2"/>
      </rPr>
      <t xml:space="preserve">
Days taken for disbursement to reach PR – </t>
    </r>
    <r>
      <rPr>
        <sz val="11"/>
        <color indexed="8"/>
        <rFont val="Arial"/>
        <family val="2"/>
      </rPr>
      <t xml:space="preserve">This indicator measures the number of calendar days it took the Global Fund to send the latest disbursement to the PR's account after receipt of the acceptable PU/DR by the LFA. 
The expected number is 45 days. 
The actual number is the number of days from the date of transmission by the PR to the LFA of the acceptable PU/DR to the date the disbursement is received by the PR at its bank.  </t>
    </r>
    <r>
      <rPr>
        <b/>
        <sz val="11"/>
        <color indexed="8"/>
        <rFont val="Arial"/>
        <family val="2"/>
      </rPr>
      <t xml:space="preserve">
Days taken for disbursement to reach SRs – </t>
    </r>
    <r>
      <rPr>
        <sz val="11"/>
        <color indexed="8"/>
        <rFont val="Arial"/>
        <family val="2"/>
      </rPr>
      <t>This indicator measures the average number of days for disbursements to be made to all the SRs.
The expected value for this indicator will be set locally by the PR and SRs, preferably in the Grant Operations Manual. 
The actual value is the average of the number of days from the receipt of the funds from the GF by the PR to the date the funds are received by each SR. Different SRs coudl receive funds on different dates and this indicator is the average across all SRs for the latest disbursement.</t>
    </r>
  </si>
  <si>
    <t xml:space="preserve">The total number of periodic reports with up-to-date financial, management and performance (programmatic) data received by the PR from SRs and by SRs from the SubSRs (SSRs) by the expected date. A 'complete' report is one that contains all the data that the PR requires for the PU/DR.
The expected date would be set by the PR in the sub-agreements. </t>
  </si>
  <si>
    <t xml:space="preserve">This indicator is a snapshot of the difference between the current (or last month) stock level of a specific product (medicine in single, fixed-dose combination, bednets, diagnostic kits, etc.) of a particular dose, expressed in monthly needs (number of months of treatment available) for all patients in the program, and the safety or buffer stock (also expressed in months) as established by the disease program, warehouse system or essential drugs program, for the particular product and dosage.  
The table will show the difference in months in colors:
• RED: when the difference is negative or 0, showing that months of existing stock are lower than or equal to what has been established as months of safety stock
• YELLOW: when we have more than the level of safety stock (&gt;0) but less than 3 months (+3).
• GREEN: when the difference is between 3 and 18 months.
• VIOLET: When the difference shows that the level above the safety stock is greater than or equal to 18 months indicating a potential overstock) problem.
For a full description of how this indicator is calculated, please see the User’s Manual.
</t>
  </si>
  <si>
    <t>impact 1</t>
  </si>
  <si>
    <t xml:space="preserve">P3 </t>
  </si>
  <si>
    <t>IP UCIMP RSS</t>
  </si>
  <si>
    <t>Informație despre Grant</t>
  </si>
  <si>
    <t>Țara:</t>
  </si>
  <si>
    <t>No. Grantului :</t>
  </si>
  <si>
    <t>Recipientul Principal:</t>
  </si>
  <si>
    <t>Ultimul Rating:</t>
  </si>
  <si>
    <t>Numele Grantului:</t>
  </si>
  <si>
    <t>Componenta:</t>
  </si>
  <si>
    <t>Suma totală:</t>
  </si>
  <si>
    <t>Runda:</t>
  </si>
  <si>
    <t>Faza:</t>
  </si>
  <si>
    <t>Agentul Local:</t>
  </si>
  <si>
    <t>Informația despre perioada raportată</t>
  </si>
  <si>
    <t>Perioada de Raportare:</t>
  </si>
  <si>
    <t>De la:</t>
  </si>
  <si>
    <t>Pînă la:</t>
  </si>
  <si>
    <t>Informația despre indicatori</t>
  </si>
  <si>
    <t xml:space="preserve">Informația Financiară: </t>
  </si>
  <si>
    <t xml:space="preserve">Informația pe Management: </t>
  </si>
  <si>
    <t xml:space="preserve">Informația Programatică: </t>
  </si>
  <si>
    <t>Valuta Grantului</t>
  </si>
  <si>
    <t>F1: Bugetul și debursările de către Fondul Global</t>
  </si>
  <si>
    <t>Perioada Raportată</t>
  </si>
  <si>
    <t>Buget Cumulativ</t>
  </si>
  <si>
    <t>Debursări cumulative</t>
  </si>
  <si>
    <t>Debursări</t>
  </si>
  <si>
    <t>F2: Bugetul și cheltuielile actuale după Obiectivele Grantului</t>
  </si>
  <si>
    <t>Obiectivele Grantului</t>
  </si>
  <si>
    <t>Consolidarea controlului Tuberculozei în Republica Moldova</t>
  </si>
  <si>
    <t>Fortificarea realizării DOTS în scopul ameliorării detecţiei tuberculozei şi a managementului cazului de TB</t>
  </si>
  <si>
    <t>Asigurarea accesului universal la diagnosticul şi tratamentul cazurilor de TB drog-rezistentă</t>
  </si>
  <si>
    <t xml:space="preserve">Fortificarea sistemului de monitorizare şi evaluare, a managementului şi coordonării sistemului de sănătate pentru pacienţii cu TB </t>
  </si>
  <si>
    <t xml:space="preserve">Creşterea informării publice despre TB şi reducerea stigmatizării </t>
  </si>
  <si>
    <t>Fortificarea managementului Proiectului</t>
  </si>
  <si>
    <t>% Cumulativ</t>
  </si>
  <si>
    <t>F3: Debursări și cheltuieli</t>
  </si>
  <si>
    <t>Debursat de către Fondul Global</t>
  </si>
  <si>
    <t xml:space="preserve">Cheltuielile și debursările RP </t>
  </si>
  <si>
    <t>Debursări către SR</t>
  </si>
  <si>
    <t>Cheltuielile SR</t>
  </si>
  <si>
    <t>Către perioada de raportare</t>
  </si>
  <si>
    <t>Perioada de raportare curentă</t>
  </si>
  <si>
    <t>Ultima debursare a surselor: Număr de zile calendaristice</t>
  </si>
  <si>
    <t>Preconizat (zile)</t>
  </si>
  <si>
    <t>Actual (zile)</t>
  </si>
  <si>
    <t>Zile necesare pentru remiterea PU/DR final către ALF</t>
  </si>
  <si>
    <t>Zile necesare pentru debursare către RP</t>
  </si>
  <si>
    <t>Zile necesare pentru debursare către SR</t>
  </si>
  <si>
    <t xml:space="preserve">  </t>
  </si>
  <si>
    <t xml:space="preserve">                               Întroduceți datele pentru management în celulele albastre</t>
  </si>
  <si>
    <t>Informația pe Management:</t>
  </si>
  <si>
    <t xml:space="preserve">M1: Statutul Condițiilor Precedente și a Acțiunilor Prestabilite în Timp </t>
  </si>
  <si>
    <t>Condiții Precedente (CP)</t>
  </si>
  <si>
    <t>Acțiuni Prestabilite în Timp (TBA)</t>
  </si>
  <si>
    <t>Finisate</t>
  </si>
  <si>
    <t>Ne finisate, dar realizarea  în conformitate cu planul</t>
  </si>
  <si>
    <t>Ne finisate, și au depășit planul de realizare</t>
  </si>
  <si>
    <t xml:space="preserve">M2: Statutul pozițiilor cheie a RP </t>
  </si>
  <si>
    <t>Planificate</t>
  </si>
  <si>
    <t>Completate</t>
  </si>
  <si>
    <t>Vacante</t>
  </si>
  <si>
    <t xml:space="preserve">M3: Aranjamente contractuale (SR) </t>
  </si>
  <si>
    <t>Identificați</t>
  </si>
  <si>
    <t>Evaluați</t>
  </si>
  <si>
    <t>Aprobați</t>
  </si>
  <si>
    <t>Contracte semnate</t>
  </si>
  <si>
    <t>Au recepționat surse</t>
  </si>
  <si>
    <t>M4: Numărul rapoartelor complete recepționate la timp</t>
  </si>
  <si>
    <t>SSR către SR</t>
  </si>
  <si>
    <t>SR către RP</t>
  </si>
  <si>
    <t>#  Planificat</t>
  </si>
  <si>
    <t># Recepționat</t>
  </si>
  <si>
    <t>În așteptare</t>
  </si>
  <si>
    <t xml:space="preserve">M5: Bugetul și Procurarea produselor medicale, echipamentului medical, medicamentelor și produselor farmaceutice </t>
  </si>
  <si>
    <t>Buget Aprobat*</t>
  </si>
  <si>
    <t>Obligațiuni</t>
  </si>
  <si>
    <t>Cheltuieli</t>
  </si>
  <si>
    <t>Buget Aprobat cumulativ*</t>
  </si>
  <si>
    <t>Obligațiuni cumulative</t>
  </si>
  <si>
    <t>Cheltuieli cumulative</t>
  </si>
  <si>
    <t>M6: Diferență între stocul curent și stocul de siguranță</t>
  </si>
  <si>
    <t>Componenta</t>
  </si>
  <si>
    <t>Produsul</t>
  </si>
  <si>
    <t>(1)
Numărul de pastile per pacient per zi
(În conformitate cu ghidurile d etratament al țării)</t>
  </si>
  <si>
    <t>(2 = 1 x 30)
Tratamentul per lună 
(Pastile per pacient x 30 zile)</t>
  </si>
  <si>
    <t>(3)
Total pacienți în tratament</t>
  </si>
  <si>
    <t>(4 = 2 x 3)
 # Total pastile necesare pentru toți pacienții per lună</t>
  </si>
  <si>
    <t>(5)
Stocul Curent în depozitul central (nu expiră în următoarele 3 luni)</t>
  </si>
  <si>
    <t xml:space="preserve">(7)
Nivelul stocului de siguranță
(exprimat în luni și prestabilit de țară) </t>
  </si>
  <si>
    <t xml:space="preserve">(8 = 6 - 7)
Diferența între stocul curent și stocul de siguranță </t>
  </si>
  <si>
    <t>Informația Programatică:</t>
  </si>
  <si>
    <t>Da</t>
  </si>
  <si>
    <t>Ținta</t>
  </si>
  <si>
    <t>Rezultat</t>
  </si>
  <si>
    <t>Rezultat 4</t>
  </si>
  <si>
    <t>Nu</t>
  </si>
  <si>
    <t>Indicatori de Program  (Performance Framework )</t>
  </si>
  <si>
    <t>Codul</t>
  </si>
  <si>
    <t>Direct rezulta din activitatea FG?</t>
  </si>
  <si>
    <t>Data Demarării (zz/ll/aa):</t>
  </si>
  <si>
    <t>Data Demarării:</t>
  </si>
  <si>
    <t>Recipientul Principal :</t>
  </si>
  <si>
    <t>Pregătit de către:</t>
  </si>
  <si>
    <t>Data de pregătire a raportului:</t>
  </si>
  <si>
    <t xml:space="preserve">F4: Ultima perioadă de raportare și debursare a RP </t>
  </si>
  <si>
    <t xml:space="preserve"> </t>
  </si>
  <si>
    <t>Indicatorii financiari</t>
  </si>
  <si>
    <t>Comentarii:</t>
  </si>
  <si>
    <t xml:space="preserve">MOL-T-PCIMU </t>
  </si>
  <si>
    <t>Indicatorii de Management</t>
  </si>
  <si>
    <t>Produsele</t>
  </si>
  <si>
    <t>(6 = 5 / 4)
Stocul exprimat în luni de treatament pentru toți pacienții curenți</t>
  </si>
  <si>
    <t>Stocul exprimat în luni de treatament pentru toți pacienții curenți</t>
  </si>
  <si>
    <t>Luni pentru stocul de siguranță</t>
  </si>
  <si>
    <t xml:space="preserve">Diferența între stocul curent și stocul de siguranță </t>
  </si>
  <si>
    <t>* Include numai EFR categoriile 4 și 5  (Produse medicale și Echipamente medicale &amp; Medicamente și Produse farmaceutice)</t>
  </si>
  <si>
    <t>Comentarii: P1</t>
  </si>
  <si>
    <t>Comentarii: P2</t>
  </si>
  <si>
    <t>Comentarii: P3</t>
  </si>
  <si>
    <t>Indicatorii</t>
  </si>
  <si>
    <t>Comentarii</t>
  </si>
  <si>
    <t>Indicatorii de Program</t>
  </si>
  <si>
    <t>Recomandări</t>
  </si>
  <si>
    <t>Financiar</t>
  </si>
  <si>
    <t>Sumarul comentariilor</t>
  </si>
  <si>
    <t>Programatic</t>
  </si>
  <si>
    <t>Au fost atinse țintele?</t>
  </si>
  <si>
    <t>Sunt procurarile conforme planului?</t>
  </si>
  <si>
    <t xml:space="preserve">Sursele financiare au atins nivelele de implementare și au fost utilizate în conformitate cu bugetul? </t>
  </si>
  <si>
    <t>Decizii și Acțiuni</t>
  </si>
  <si>
    <t>Care este nivelul general de implementarea a grantului?</t>
  </si>
  <si>
    <t>Decizia CNC</t>
  </si>
  <si>
    <t>Data limită</t>
  </si>
  <si>
    <t>Persoana responsabilă</t>
  </si>
  <si>
    <t>Perioada de Raportare Curentă</t>
  </si>
  <si>
    <t>Acțiuni implementate / Perioada Precedentă</t>
  </si>
  <si>
    <t>Care este nivelul general de implementare?</t>
  </si>
  <si>
    <t>Acțiuni realizate</t>
  </si>
  <si>
    <t xml:space="preserve">Data </t>
  </si>
  <si>
    <t>Perioada de Raportare Precedentă</t>
  </si>
  <si>
    <t>metode de măsurare</t>
  </si>
  <si>
    <t>Sursa de date</t>
  </si>
  <si>
    <t xml:space="preserve">Colectat anual </t>
  </si>
  <si>
    <t>Sistemul R&amp;R TB, rapoarte trimestriale. SYME TB, modulul DOTS Plus.</t>
  </si>
  <si>
    <t>Formular de notificare a cazurilor TB (089); Registrul cazurilor TB (03);
Fișa de tratament a pacienților TB (01).</t>
  </si>
  <si>
    <t xml:space="preserve">Y - cumulativ anual </t>
  </si>
  <si>
    <t>Numărător: Numărul de decese cauzate de TB (toate formele) înregistrate într-o anumită perioadă per 100,000 persoane; Numitor: Numărul total al populației în țară</t>
  </si>
  <si>
    <t>Numărător: Numărul pacienţilor cu tuberculoză multirezistentă (confirmată în baza testului de laborator) care beneficiază de tratamentul DOTS Plus; Numitor: Nu este</t>
  </si>
  <si>
    <t>Data de introducere a informației:</t>
  </si>
  <si>
    <t xml:space="preserve">Introduceți datele financiare în celulele colorate în oranj </t>
  </si>
  <si>
    <t xml:space="preserve">Introduceți datele bazîndu-vă de celulele codificate prin culoare </t>
  </si>
  <si>
    <t>Tabelul este în mod automat reînnoit. Nu necesită introducerea datelor și/sau informației.</t>
  </si>
  <si>
    <t>Impact 1</t>
  </si>
  <si>
    <t>Utilizarea dobînzii</t>
  </si>
  <si>
    <t>Prevalența TB MDR printre cazurile noi TB, %</t>
  </si>
  <si>
    <t xml:space="preserve">Ultima debursare: Zile calendaristice </t>
  </si>
  <si>
    <t>Rata mortalităţii  - Numărul de decese cauzate de TB (toate formele) pe an, la 100,000 persoane</t>
  </si>
  <si>
    <t>Tatiana Vinichenko</t>
  </si>
  <si>
    <t>Indicator de impact 1. Rata mortalităţii  - Numărul de decese cauzate de TB (toate formele) pe an, la 100,000 persoane</t>
  </si>
  <si>
    <t>Indicatori de Program (din Performance Framework)</t>
  </si>
  <si>
    <t xml:space="preserve">Formular de notificare a cazurilor MDR TB (090); Registrul cazurilor MDR TB (03MDR = registru categoria IV); Fișa de tratament a pacienților MDR TB (01)
</t>
  </si>
  <si>
    <t xml:space="preserve">    Introduceți datele de performanță în celulele în galben.</t>
  </si>
  <si>
    <t>N/A</t>
  </si>
  <si>
    <t>Activitățile aferente acestui indicator au fost finalizate la data de 30 Septembrie, 2012.</t>
  </si>
  <si>
    <t>Numărător: Numărul cazurilor confirmate de TB-MDR, tratate cu succes (vindecate și tratamente încheiate); Numitor: Numărul total de cazuri înregistrate pentru tratament DOTS Plus într-o anumită perioadă</t>
  </si>
  <si>
    <t xml:space="preserve">Indicator de rezultat 1. Rata succesului tratamentului pacienților cu TB-MDR </t>
  </si>
  <si>
    <t xml:space="preserve">Colectat trimestrial și anual </t>
  </si>
  <si>
    <t>Indicator de rezultat 2. Prevalența TB-MDR printre cazurile noi TB</t>
  </si>
  <si>
    <t xml:space="preserve">Indicator de rezultat 3. Prevalența TB-MDR printre cazurile TB anterior tratate </t>
  </si>
  <si>
    <t xml:space="preserve">Numărător: Numărul cazurilor noi TB cu cultura pozitivă, testate la DST pentru preparatele de linia I, diagnosticate cu MDR; Numitor: Numărul total de cazuri noi TB cu cultura pozitivă, testate la DST pentru preparatele de linia I, într-un an </t>
  </si>
  <si>
    <t>Numărător: Numărul cazurilor TB cu cultura pozitivă, anterior tratate, testate la DST pentru preparatele de linia I, diagnosticate cu MDR; Numitor: Numărul total de cazuri TB cu cultura pozitivă, anterior tratate, testate la DST pentru preparatele de linia I, într-un an</t>
  </si>
  <si>
    <t xml:space="preserve">1.1 Numărul pacienţilor cu tuberculoză multirezistentă (confirmată în baza testului de laborator) care beneficiază de tratamentul DOTS Plus             </t>
  </si>
  <si>
    <t xml:space="preserve">1.2 Rezultatul interimar al tratamentului cazurilor MDR-TB, rata interimară a succesului  </t>
  </si>
  <si>
    <t>Numărător: Numărul pacienţilor cu test de cultură negativ, după 6 luni de tratament DOTS-Plus; Numitor: Numărul total al pacienţilor cu tuberculoză multirezistentă (confirmată în baza testului de laborator), incluși în tratamentul DOTS Plus într-o perioadă anumită</t>
  </si>
  <si>
    <t>1.3 Rezultatul interimar de abandon al tratamentului cazurilor MDR-TB</t>
  </si>
  <si>
    <t>Numărător: Numărul pacienţilor cu TB-MDR care au întrerupt tratamentul după 6 luni de tratament DOTS-Plus; Numitor: Numărul total al pacienţilor cu tuberculoză multirezistentă (confirmată în baza testului de laborator), incluși în tratamentul DOTS Plus într-o perioadă anumită</t>
  </si>
  <si>
    <t>2.1 Procentul deținuților testați pentru TB, la echipamentul radiologic digital mobil MRP</t>
  </si>
  <si>
    <t>Y - nu este cumulativ</t>
  </si>
  <si>
    <t>Ministerul Justiției, Departamentul  Instituțiilor Penitenciare, rapoarte semestriale</t>
  </si>
  <si>
    <t xml:space="preserve">Numărător: Numărul deținuților testați pentru TB, la echipamentul radiologic digital mobil MRP într-o perioadă anumită; Numitor: Numărul total al deținuților eligibili pentru screening în sistemul penitenciar în perioada raportată </t>
  </si>
  <si>
    <t>Rezultat 2</t>
  </si>
  <si>
    <t xml:space="preserve">Numărul și procentul pacienţilor cu tuberculoză multirezistentă (confirmată în baza testului de laborator) tratați cu succes (care au urmat și terminat tratamentul), incluşi în tratamentul DOTS-Plus     </t>
  </si>
  <si>
    <t>Rezultat 1</t>
  </si>
  <si>
    <t>Rezultat 3</t>
  </si>
  <si>
    <t xml:space="preserve">Prevalența TB-MDR printre cazurile TB anterior tratate, % </t>
  </si>
  <si>
    <t xml:space="preserve">Numărul pacienţilor cu tuberculoză multirezistentă (confirmată în baza testului de laborator) care beneficiază de tratamentul DOTS Plus             </t>
  </si>
  <si>
    <t xml:space="preserve">Rezultatul interimar al tratamentului cazurilor MDR-TB, rata interimară a succesului  </t>
  </si>
  <si>
    <t>Rezultatul interimar de abandon al tratamentului cazurilor MDR-TB</t>
  </si>
  <si>
    <t>Definiție  (din M&amp;E Plan, Decembrie 2012)</t>
  </si>
  <si>
    <t xml:space="preserve">Formular de notificare a cazurilor MDR TB (090); Registrul cazurilor MDR TB (03MDR = registru categoria IV); Fișa de tratament a pacienților MDR TB (01); Registrul de laborator (04)
</t>
  </si>
  <si>
    <t>Procentul deținuților testați pentru TB, la echipamentul radiologic digital mobil MRP</t>
  </si>
  <si>
    <t>Faza 2</t>
  </si>
  <si>
    <t>Nu sunt posturi libere în cadrul echipei ce gestionează Grantul Consolidat TB</t>
  </si>
  <si>
    <t>În perioada doi de implementare a Grantului Consolidat IP UCIMP RSS nu are aranjamentele contractuale cu SR pentru realizarea activităților în perioada raportată</t>
  </si>
  <si>
    <t xml:space="preserve">Fondul Global a debursat în avans intreaga sumă a grantului </t>
  </si>
  <si>
    <t>Toate cele patru condiții precedente stipulate în Acordul de Grant au fost îndeplinite de către RP</t>
  </si>
  <si>
    <t>RP avea angajamente la 31 decembrie 2014 contract semnat pentru livrarea mediilor nutritive in Semestrul I.2015 in suma de 36,7 mii EUR.</t>
  </si>
  <si>
    <t xml:space="preserve">În perioada raportată activităţile implementate în cadrul celor două obiective -  1: Fortificarea implicării comunității și a parteneriatelor pentru un control eficient al TB prin ameliorarea diagnosticului de TB prin identificare și screening activ (ameliorarea diagnosticului TB în sectorul penitenciar prin suportul efectuării screening-ului deținuților la TB) și 2: Asigurarea accesului universal la diagnosticul şi tratamentul cazurilor de TB drogrezistentă, se constata o supra-cheltuila la Obiectivul 2, determinat de procurarea aditionala de medicamnete antituberculoase de linia a II pentru tratamentul pacientilor cu TB-M/XDR in semestrul I.2015 (in baza economiilor obtinute in gestionarea grantului in perioadaa 2013-2014, aprobarile fiind obtinute, atit de la CNC TB/SIDA, cit si de la Secretaritul Fondului Global). </t>
  </si>
  <si>
    <t>Recomandările cheie a Comisiei de Supraveghere</t>
  </si>
  <si>
    <t xml:space="preserve">Date finale pentru cohorta MDR-TB 2011: 413 cazuri confirmate de TB MDR (vindecate și tratamente încheiate), din 761 înregistrate sub DOTS Plus în 2011, au fost tratate cu succes.                                                                                                            Notă: Se constată că suportul social al pacienţilor cu TB MDR aflaţi în tratament ambulator realizat de către CNAM şi Grantul FG (RP - Centrul PAS), implicarea ONG în activităţi de control al TB, dar şi dezvoltarea reţelei de Centre Comunitare au asigurat tendinţe pozitive în evoluţia ratei succesului tratamentului pacienţilor, atît cu TB sensibilă, cît şi cu cea rezistentă, în anul 2011. Astfel, rata de succes terapeutic în rândul pacienţilor TB-MDR incluşi în tratamentul DOTS-Plus, a înregistrat o creștere în 2011 - 54,27% comparativ cu 2010 - 49,3%, iar rata de eșec și rata pierderii din supraveghere au descresut ambele - de la 10,3% în 2010 la 9,5% în 2011 și, respectiv, de la 27,4% în 2010 la 23,1% în 2011.                                                                                                                                                              La fel, datele tratamentului interimar (rata de succes şi de abandon) sunt mult mai optimistice pentru cohorta anului 2013, prezentate în cadrul indicatorilor de proces, mai jos.                                                                                                             </t>
  </si>
  <si>
    <t xml:space="preserve">177 pacienți din 227 incluși în tratamentul DOTS Plus în trimestrul I, 2013, 186 pacienți din 227 incluși în trimestrul II, 2013, 154 pacienți din 249 incluși în trimestrul III, 2013, și 158 pacienți din 240 incluși în trimestrul IV, 2013, au obținut un test de cultură negativ, după 6 luni de tratament DOTS Plus.                                                                                                                                                                                   Notă: Rezultatul acestui indicator depăşeşte ținta preconizată pentru această perioadă cu 4,22%. De asemenea, se constată o creștere continuă a ratei interimare de succes a tratamentului în perioada ultimilor trei ani, și anume: cu 3,8% comparativ cu rata anuală în 2012 (68,96%) și cu 8,2% comparativ cu rata anuală în 2011 (66,18%).           </t>
  </si>
  <si>
    <t>19 pacienți din 227 incluși în tratamentul DOTS Plus în trimestrul I, 2013, 15 pacienți din 227 incluși în trimestrul II, 2013, 20 pacienți din 249 incluși în trimestrul III, 2013, și 24 pacienți din 240 incluși în trimestrul IV, 2013, au abandonat tratamentul după 6 luni de tratament DOTS Plus.                                                                                                                                            Notă: Rezultatul interimar de abandon al tratamentului cazurilor MDR-TB pentru cohorta anului 2013, înregistrează o creștere (cu 10,66%) în comparație cu rata cohortei anului 2012 (7,5%). Totodată, se constată şi reducerea ratei de abandon a tratamentului DOTS Plus pentru cohorta anului 2013 cu 30,83% faţă de  rata cohortei anului 2011 (12,0%).</t>
  </si>
  <si>
    <t xml:space="preserve">Date finale pentru anul 2013: 411 cazuri noi TB cu cultura pozitivă, testate la DST pentru preparatele de linia I, din 1,610 investigate în 2013, au fost diagnosticate cu MDR (25,5%).                                                                                                                                        Notă: Comparativ cu datele pentru anul 2012 (23,7%) a TB-MDR printre cazurile noi, se constată o creştere a datelor indicatorului cu 7,6%. Totodată, nu a fost atinsă şi ţinta indicatorului de 22,0% stipulată în Acordul de Grant. Nivelul înalt al rezistenţei diagnosticate poate fi explicat prin răspîndirea rezistenţei la medicamentele antituberculoase în populaţie pe parcursul ultimilor 10 ani şi ameliorarea diagnosticării acesteia prin introducerea metodelor moderne rapide de diagnostic. </t>
  </si>
  <si>
    <t xml:space="preserve">Date finale pentru anul 2013:  456 persoane au decedat din cauza TB, toate formele.                                                                                                                                  Notă 1: Se constată descreșterea ratei de decese cauzate de TB pe parcursul ultimilor patru ani.  Astfel, rata mortalității în 2013 s-a micșorat cu 30,4% față de anul 2011 (16,10 la 100 mii/ abs. 657) și cu 22,2% față de anul 2012 (14,4 la 100 mii/ abs.588).                                                                                                Notă 2: Rezultatul actual este mai bun decît ţinta prestabilită în acordul de Grant pentru perioada raportată (11,6 la 100 mii) şi faţă de estimarea  OMS pentru acest indicator (16,3 la 100 mii), sursa: Global Tuberculosis Report 2014, Key indicators for the WHO European Region                                  (http://who.int/tb/publications/global_report/indicators_european_region.pdf?ua=1), pg. 15).       </t>
  </si>
  <si>
    <t xml:space="preserve">Date finale pentru cohorta MDR-TB 2011: 413 cazuri confirmate de TB MDR (vindecate și tratamente încheiate), din 761 înregistrate sub DOTS Plus în 2011, au fost tratate cu succes.                                                                              Notă: Se constată că suportul social al pacienţilor cu TB MDR aflaţi în tratament ambulator realizat de către CNAM şi Grantul FG (RP - Centrul PAS), implicarea ONG în activităţi de control al TB, dar şi dezvoltarea reţelei de Centre Comunitare au asigurat tendinţe pozitive în evoluţia ratei succesului tratamentului pacienţilor, atît cu TB sensibilă, cît şi cu cea rezistentă, în anul 2011. Astfel, rata de succes terapeutic în rândul pacienţilor TB-MDR incluşi în tratamentul DOTS-Plus, a înregistrat o creștere în 2011 - 54,27% comparativ cu 2010 - 49,3%, iar rata de eșec și rata pierderii din supraveghere au descresut ambele - de la 10,3% în 2010 la 9,5% în 2011 și, respectiv, de la 27,4% în 2010 la 23,1% în 2011.                                                                                                                                                                                                                                                                  </t>
  </si>
  <si>
    <t xml:space="preserve">Raport de progres standard către Secretariatul FG pentru semestrul II.2014 si raportul EFR anual (2014) au fost remise Fondului Global la 15 Februarie 2015. </t>
  </si>
  <si>
    <t xml:space="preserve">Date finale pentru anul 2013:  456 persoane au decedat din cauza TB, toate formele.                                                                                                                                                            Notă 1: Se constată descreșterea ratei de decese cauzate de TB pe parcursul ultimilor patru ani.  Astfel, rata mortalității în 2013 s-a micșorat cu 30,4% față de anul 2011 (16,10 la 100 mii/ abs. 657) și cu 22,2% față de anul 2012 (14,4 la 100 mii/ abs.588).                                                                                                                           Notă 2: Rezultatul actual este mai bun decît ţinta prestabilită în acordul de Grant pentru perioada raportată (11,6 la 100 mii) şi faţă de estimarea  OMS pentru acest indicator (16,3 la 100 mii), sursa: Global Tuberculosis Report 2014, Key indicators for the WHO European Region                                  (http://who.int/tb/publications/global_report/indicators_european_region.pdf?ua=1), pg. 15).                                                                                                                                                               </t>
  </si>
  <si>
    <t xml:space="preserve">Date finale pentru anul 2013: 630 cazuri TB cu cultura pozitivă, anterior tratate, testate la DST pentru preparatele de linia I, din 1,010 investigate în 2013, au fost diagnosticate cu MDR (62,4%).                                                                                                                                                                       Notă: Comparativ cu datele pentru anul 2012 (62,76%)  si a anului 2011 (63,33%) a TB-MDR printre cazurile anterior tratate, se constată o stabilizare a nivelului indicatorului. Nivelul înalt al rezistenţei diagnosticate poate fi explicat prin răspîndirea rezistenţei la medicamentele antituberculoase în populaţie pe parcursul ultimilor 10 ani şi ameliorarea diagnosticării acesteia prin introducerea metodelor moderne rapide de diagnostic. </t>
  </si>
  <si>
    <t xml:space="preserve">Pe parcursul Q1.2014 - 259, Q2.2014 - 214, Q3.2014 - 217 și Q4.2014 - 248 pacienți TB-MDR au fost incluși în tratamentul DOTS Plus comparativ cu 660 preconizați pentru anul 2014.                                                                                                                                                                              Nota: În perioada raportată, a fost utilizată practica anterioară de includere în tratamentul DOTS-Plus a unui număr mai mare de pacienți, astfel, înlocuindu-se cazurile de eșec, deces sau abandon înregistrate imediat după inițierea administrării medicamentelor, atunci cînd medicamentele în cauză rămîn a fi încă disponibile.       </t>
  </si>
  <si>
    <t>În perioada raportată, 3,979 deținuți au fost testați pentru TB la echipamentul radiologic digital mobil MRP, din 4,015 detinuti care necesitau aceasta examinare. Ţinta indicatorului a fost depăţită cu 4,3%.</t>
  </si>
  <si>
    <t>Analiza stocului (la data de 31 decembrie 2014) a medicamentelor de linia a II, a numărului de pacienți în tratament la aceeași dată, precum si a livrarilor planificate arata prezența unui stock buffer între 15 și 24 de luni ce previne riscul lipsei de preparate.</t>
  </si>
  <si>
    <t>RP are angajamente financiare în volum de aprx. 4,8 mii EUR pentru achitarea salariile restante pentru luna Decembrie 2014  a personalului de la Depozitul IFP şi şoferilor pentru transportarea sputei, si pentru remiterea mostrelor pentru controlul extern a caltatii in LSN Borstel, Germania</t>
  </si>
</sst>
</file>

<file path=xl/styles.xml><?xml version="1.0" encoding="utf-8"?>
<styleSheet xmlns="http://schemas.openxmlformats.org/spreadsheetml/2006/main" xmlns:mc="http://schemas.openxmlformats.org/markup-compatibility/2006" xmlns:x14ac="http://schemas.microsoft.com/office/spreadsheetml/2009/9/ac" mc:Ignorable="x14ac">
  <numFmts count="13">
    <numFmt numFmtId="164" formatCode="_(* #,##0.00_);_(* \(#,##0.00\);_(* &quot;-&quot;??_);_(@_)"/>
    <numFmt numFmtId="165" formatCode="&quot;Q&quot;#,##0_);[Red]\(&quot;Q&quot;#,##0\)"/>
    <numFmt numFmtId="166" formatCode="_(* #,##0_);_(* \(#,##0\);_(* &quot;-&quot;??_);_(@_)"/>
    <numFmt numFmtId="167" formatCode=";;;"/>
    <numFmt numFmtId="168" formatCode="0.0"/>
    <numFmt numFmtId="169" formatCode=";;;&quot;Financial Variance in %&quot;"/>
    <numFmt numFmtId="170" formatCode="[$$-409]#,##0_);\([$$-409]#,##0\)"/>
    <numFmt numFmtId="171" formatCode="dd/mm/yy;@"/>
    <numFmt numFmtId="172" formatCode="_-[$€-2]\ * #,##0_-;\-[$€-2]\ * #,##0_-;_-[$€-2]\ * &quot;-&quot;_-;_-@_-"/>
    <numFmt numFmtId="173" formatCode="[$€-2]\ #,##0"/>
    <numFmt numFmtId="174" formatCode="#,##0.00_р_."/>
    <numFmt numFmtId="175" formatCode="#,##0.0"/>
    <numFmt numFmtId="176" formatCode="0.0%"/>
  </numFmts>
  <fonts count="134">
    <font>
      <sz val="11"/>
      <color theme="1"/>
      <name val="Calibri"/>
      <family val="2"/>
      <scheme val="minor"/>
    </font>
    <font>
      <sz val="11"/>
      <color indexed="8"/>
      <name val="Calibri"/>
      <family val="2"/>
    </font>
    <font>
      <sz val="10"/>
      <name val="Arial"/>
      <family val="2"/>
    </font>
    <font>
      <sz val="11"/>
      <color indexed="8"/>
      <name val="Calibri"/>
      <family val="2"/>
    </font>
    <font>
      <sz val="11"/>
      <color indexed="60"/>
      <name val="Calibri"/>
      <family val="2"/>
    </font>
    <font>
      <b/>
      <sz val="11"/>
      <color indexed="52"/>
      <name val="Calibri"/>
      <family val="2"/>
    </font>
    <font>
      <sz val="11"/>
      <color indexed="10"/>
      <name val="Calibri"/>
      <family val="2"/>
    </font>
    <font>
      <b/>
      <sz val="11"/>
      <color indexed="8"/>
      <name val="Calibri"/>
      <family val="2"/>
    </font>
    <font>
      <sz val="11"/>
      <color indexed="9"/>
      <name val="Calibri"/>
      <family val="2"/>
    </font>
    <font>
      <sz val="28"/>
      <color indexed="9"/>
      <name val="Calibri"/>
      <family val="2"/>
    </font>
    <font>
      <sz val="22"/>
      <color indexed="9"/>
      <name val="Calibri"/>
      <family val="2"/>
    </font>
    <font>
      <sz val="10"/>
      <color indexed="9"/>
      <name val="Arial"/>
      <family val="2"/>
    </font>
    <font>
      <sz val="14"/>
      <color indexed="8"/>
      <name val="Calibri"/>
      <family val="2"/>
    </font>
    <font>
      <sz val="12"/>
      <color indexed="8"/>
      <name val="Calibri"/>
      <family val="2"/>
    </font>
    <font>
      <sz val="11"/>
      <name val="Calibri"/>
      <family val="2"/>
    </font>
    <font>
      <sz val="28"/>
      <name val="Calibri"/>
      <family val="2"/>
    </font>
    <font>
      <sz val="11"/>
      <color indexed="9"/>
      <name val="Arial"/>
      <family val="2"/>
    </font>
    <font>
      <b/>
      <sz val="12"/>
      <color indexed="8"/>
      <name val="Calibri"/>
      <family val="2"/>
    </font>
    <font>
      <b/>
      <sz val="11"/>
      <color indexed="16"/>
      <name val="Calibri"/>
      <family val="2"/>
    </font>
    <font>
      <sz val="11"/>
      <color indexed="16"/>
      <name val="Calibri"/>
      <family val="2"/>
    </font>
    <font>
      <b/>
      <sz val="10"/>
      <color indexed="16"/>
      <name val="Calibri"/>
      <family val="2"/>
    </font>
    <font>
      <sz val="10"/>
      <color indexed="8"/>
      <name val="Calibri"/>
      <family val="2"/>
    </font>
    <font>
      <b/>
      <sz val="10"/>
      <color indexed="60"/>
      <name val="Calibri"/>
      <family val="2"/>
    </font>
    <font>
      <sz val="8"/>
      <name val="Calibri"/>
      <family val="2"/>
    </font>
    <font>
      <b/>
      <sz val="14"/>
      <color indexed="60"/>
      <name val="Calibri"/>
      <family val="2"/>
    </font>
    <font>
      <b/>
      <sz val="10"/>
      <color indexed="8"/>
      <name val="Calibri"/>
      <family val="2"/>
    </font>
    <font>
      <b/>
      <sz val="14"/>
      <color indexed="8"/>
      <name val="Calibri"/>
      <family val="2"/>
    </font>
    <font>
      <sz val="8"/>
      <color indexed="8"/>
      <name val="Calibri"/>
      <family val="2"/>
    </font>
    <font>
      <b/>
      <sz val="8"/>
      <color indexed="8"/>
      <name val="Calibri"/>
      <family val="2"/>
    </font>
    <font>
      <b/>
      <sz val="10"/>
      <color indexed="8"/>
      <name val="Calibri"/>
      <family val="2"/>
      <charset val="204"/>
    </font>
    <font>
      <b/>
      <sz val="9"/>
      <color indexed="8"/>
      <name val="Calibri"/>
      <family val="2"/>
    </font>
    <font>
      <b/>
      <sz val="14"/>
      <color indexed="40"/>
      <name val="Calibri"/>
      <family val="2"/>
    </font>
    <font>
      <sz val="11"/>
      <color indexed="12"/>
      <name val="Calibri"/>
      <family val="2"/>
    </font>
    <font>
      <sz val="11"/>
      <color indexed="40"/>
      <name val="Calibri"/>
      <family val="2"/>
    </font>
    <font>
      <sz val="9"/>
      <color indexed="8"/>
      <name val="Verdana"/>
      <family val="2"/>
    </font>
    <font>
      <sz val="11"/>
      <color indexed="8"/>
      <name val="Verdana"/>
      <family val="2"/>
    </font>
    <font>
      <b/>
      <sz val="10"/>
      <color indexed="63"/>
      <name val="Verdana"/>
      <family val="2"/>
    </font>
    <font>
      <sz val="8"/>
      <color indexed="8"/>
      <name val="Verdana"/>
      <family val="2"/>
    </font>
    <font>
      <b/>
      <sz val="8"/>
      <color indexed="9"/>
      <name val="Tahoma"/>
      <family val="2"/>
    </font>
    <font>
      <sz val="8"/>
      <name val="Webdings"/>
      <family val="1"/>
      <charset val="2"/>
    </font>
    <font>
      <sz val="7"/>
      <color indexed="23"/>
      <name val="Verdana"/>
      <family val="2"/>
    </font>
    <font>
      <sz val="10"/>
      <name val="Micro Bar Charts 1.1"/>
    </font>
    <font>
      <sz val="9"/>
      <name val="Tahoma"/>
      <family val="2"/>
    </font>
    <font>
      <sz val="9"/>
      <color indexed="8"/>
      <name val="Micro Bar Charts"/>
    </font>
    <font>
      <b/>
      <sz val="8"/>
      <name val="Tahoma"/>
      <family val="2"/>
    </font>
    <font>
      <sz val="14"/>
      <color indexed="9"/>
      <name val="Calibri"/>
      <family val="2"/>
    </font>
    <font>
      <sz val="14"/>
      <name val="Calibri"/>
      <family val="2"/>
    </font>
    <font>
      <sz val="11"/>
      <color indexed="8"/>
      <name val="Arial"/>
      <family val="2"/>
    </font>
    <font>
      <sz val="9"/>
      <color indexed="8"/>
      <name val="Arial"/>
      <family val="2"/>
    </font>
    <font>
      <sz val="10"/>
      <name val="Arial"/>
      <family val="2"/>
      <charset val="204"/>
    </font>
    <font>
      <b/>
      <sz val="14"/>
      <color indexed="51"/>
      <name val="Calibri"/>
      <family val="2"/>
    </font>
    <font>
      <sz val="11"/>
      <color indexed="59"/>
      <name val="Calibri"/>
      <family val="2"/>
    </font>
    <font>
      <sz val="10"/>
      <color indexed="59"/>
      <name val="Calibri"/>
      <family val="2"/>
    </font>
    <font>
      <sz val="11"/>
      <color indexed="8"/>
      <name val="Calibri"/>
      <family val="2"/>
    </font>
    <font>
      <b/>
      <sz val="14"/>
      <color indexed="9"/>
      <name val="Calibri"/>
      <family val="2"/>
    </font>
    <font>
      <b/>
      <sz val="8"/>
      <color indexed="8"/>
      <name val="Verdana"/>
      <family val="2"/>
    </font>
    <font>
      <b/>
      <sz val="10"/>
      <name val="Arial"/>
      <family val="2"/>
    </font>
    <font>
      <b/>
      <sz val="12"/>
      <color indexed="56"/>
      <name val="Tahoma"/>
      <family val="2"/>
    </font>
    <font>
      <b/>
      <sz val="10"/>
      <name val="Verdana"/>
      <family val="2"/>
    </font>
    <font>
      <b/>
      <sz val="10"/>
      <color indexed="8"/>
      <name val="Arial"/>
      <family val="2"/>
    </font>
    <font>
      <b/>
      <sz val="11"/>
      <name val="Calibri"/>
      <family val="2"/>
    </font>
    <font>
      <b/>
      <sz val="11"/>
      <color indexed="14"/>
      <name val="Calibri"/>
      <family val="2"/>
    </font>
    <font>
      <b/>
      <i/>
      <sz val="11"/>
      <color indexed="8"/>
      <name val="Calibri"/>
      <family val="2"/>
    </font>
    <font>
      <i/>
      <sz val="8"/>
      <color indexed="8"/>
      <name val="Calibri"/>
      <family val="2"/>
    </font>
    <font>
      <b/>
      <sz val="18"/>
      <color indexed="8"/>
      <name val="Calibri"/>
      <family val="2"/>
    </font>
    <font>
      <sz val="16"/>
      <color indexed="8"/>
      <name val="Calibri"/>
      <family val="2"/>
    </font>
    <font>
      <b/>
      <sz val="12"/>
      <color indexed="8"/>
      <name val="Arial"/>
      <family val="2"/>
    </font>
    <font>
      <b/>
      <sz val="11"/>
      <color indexed="8"/>
      <name val="Arial"/>
      <family val="2"/>
    </font>
    <font>
      <b/>
      <sz val="16"/>
      <color indexed="8"/>
      <name val="Calibri"/>
      <family val="2"/>
    </font>
    <font>
      <b/>
      <sz val="11"/>
      <color indexed="16"/>
      <name val="Calibri"/>
      <family val="2"/>
      <charset val="204"/>
    </font>
    <font>
      <b/>
      <sz val="14"/>
      <color indexed="52"/>
      <name val="Calibri"/>
      <family val="2"/>
    </font>
    <font>
      <b/>
      <sz val="12"/>
      <color indexed="8"/>
      <name val="Calibri"/>
      <family val="2"/>
      <charset val="204"/>
    </font>
    <font>
      <b/>
      <sz val="11"/>
      <color indexed="8"/>
      <name val="Calibri"/>
      <family val="2"/>
      <charset val="204"/>
    </font>
    <font>
      <sz val="11"/>
      <color indexed="8"/>
      <name val="Calibri"/>
      <family val="2"/>
    </font>
    <font>
      <b/>
      <sz val="14"/>
      <color indexed="14"/>
      <name val="Calibri"/>
      <family val="2"/>
      <charset val="204"/>
    </font>
    <font>
      <b/>
      <sz val="10"/>
      <color indexed="53"/>
      <name val="Calibri"/>
      <family val="2"/>
    </font>
    <font>
      <sz val="11"/>
      <color indexed="8"/>
      <name val="Arial Black"/>
      <family val="2"/>
    </font>
    <font>
      <sz val="11"/>
      <color indexed="60"/>
      <name val="Calibri"/>
      <family val="2"/>
      <charset val="204"/>
    </font>
    <font>
      <sz val="11"/>
      <color indexed="8"/>
      <name val="Calibri"/>
      <family val="2"/>
    </font>
    <font>
      <sz val="11"/>
      <color indexed="8"/>
      <name val="Calibri"/>
      <family val="2"/>
      <charset val="204"/>
    </font>
    <font>
      <i/>
      <sz val="11"/>
      <color indexed="8"/>
      <name val="Calibri"/>
      <family val="2"/>
      <charset val="204"/>
    </font>
    <font>
      <b/>
      <sz val="11"/>
      <color indexed="60"/>
      <name val="Calibri"/>
      <family val="2"/>
      <charset val="204"/>
    </font>
    <font>
      <b/>
      <sz val="11"/>
      <color indexed="14"/>
      <name val="Calibri"/>
      <family val="2"/>
      <charset val="204"/>
    </font>
    <font>
      <sz val="10"/>
      <color indexed="60"/>
      <name val="Calibri"/>
      <family val="2"/>
      <charset val="204"/>
    </font>
    <font>
      <sz val="11"/>
      <color indexed="12"/>
      <name val="Calibri"/>
      <family val="2"/>
      <charset val="204"/>
    </font>
    <font>
      <i/>
      <sz val="11"/>
      <name val="Calibri"/>
      <family val="2"/>
      <charset val="204"/>
    </font>
    <font>
      <sz val="10"/>
      <name val="Calibri"/>
      <family val="2"/>
    </font>
    <font>
      <sz val="9"/>
      <color indexed="16"/>
      <name val="Calibri"/>
      <family val="2"/>
    </font>
    <font>
      <b/>
      <i/>
      <sz val="14"/>
      <color indexed="12"/>
      <name val="Calibri"/>
      <family val="2"/>
      <charset val="204"/>
    </font>
    <font>
      <b/>
      <sz val="9"/>
      <name val="Calibri"/>
      <family val="2"/>
    </font>
    <font>
      <sz val="16"/>
      <color indexed="9"/>
      <name val="Calibri"/>
      <family val="2"/>
    </font>
    <font>
      <i/>
      <sz val="11"/>
      <color indexed="8"/>
      <name val="Calibri"/>
      <family val="2"/>
    </font>
    <font>
      <b/>
      <sz val="14"/>
      <color indexed="51"/>
      <name val="Calibri"/>
      <family val="2"/>
      <charset val="204"/>
    </font>
    <font>
      <sz val="12"/>
      <color indexed="9"/>
      <name val="Calibri"/>
      <family val="2"/>
    </font>
    <font>
      <sz val="8"/>
      <color indexed="16"/>
      <name val="Calibri"/>
      <family val="2"/>
    </font>
    <font>
      <sz val="11"/>
      <color indexed="10"/>
      <name val="Arial"/>
      <family val="2"/>
    </font>
    <font>
      <b/>
      <i/>
      <sz val="11"/>
      <color indexed="8"/>
      <name val="Arial"/>
      <family val="2"/>
    </font>
    <font>
      <i/>
      <sz val="11"/>
      <color indexed="8"/>
      <name val="Arial"/>
      <family val="2"/>
    </font>
    <font>
      <sz val="11"/>
      <name val="Arial"/>
      <family val="2"/>
    </font>
    <font>
      <b/>
      <sz val="11"/>
      <color indexed="8"/>
      <name val="Calibri"/>
      <family val="2"/>
    </font>
    <font>
      <sz val="8"/>
      <color indexed="8"/>
      <name val="Calibri"/>
      <family val="2"/>
    </font>
    <font>
      <b/>
      <sz val="8"/>
      <name val="Arial"/>
      <family val="2"/>
    </font>
    <font>
      <b/>
      <sz val="8"/>
      <color indexed="81"/>
      <name val="Tahoma"/>
      <family val="2"/>
      <charset val="204"/>
    </font>
    <font>
      <sz val="11"/>
      <color indexed="8"/>
      <name val="Calibri"/>
      <family val="2"/>
    </font>
    <font>
      <sz val="8"/>
      <color indexed="81"/>
      <name val="Tahoma"/>
      <family val="2"/>
      <charset val="204"/>
    </font>
    <font>
      <b/>
      <sz val="20"/>
      <color indexed="8"/>
      <name val="Calibri"/>
      <family val="2"/>
    </font>
    <font>
      <sz val="20"/>
      <color indexed="8"/>
      <name val="Calibri"/>
      <family val="2"/>
    </font>
    <font>
      <sz val="10"/>
      <name val="Arial"/>
      <family val="2"/>
      <charset val="204"/>
    </font>
    <font>
      <b/>
      <sz val="14"/>
      <color indexed="44"/>
      <name val="Calibri"/>
      <family val="2"/>
      <charset val="204"/>
    </font>
    <font>
      <sz val="9"/>
      <color indexed="8"/>
      <name val="Calibri"/>
      <family val="2"/>
    </font>
    <font>
      <b/>
      <sz val="11"/>
      <name val="Arial"/>
      <family val="2"/>
    </font>
    <font>
      <sz val="11"/>
      <color theme="1"/>
      <name val="Calibri"/>
      <family val="2"/>
      <scheme val="minor"/>
    </font>
    <font>
      <sz val="10"/>
      <color theme="1"/>
      <name val="Calibri"/>
      <family val="2"/>
      <scheme val="minor"/>
    </font>
    <font>
      <sz val="11"/>
      <name val="Calibri"/>
      <family val="2"/>
      <scheme val="minor"/>
    </font>
    <font>
      <b/>
      <sz val="10"/>
      <color rgb="FFFF0000"/>
      <name val="Calibri"/>
      <family val="2"/>
    </font>
    <font>
      <b/>
      <sz val="10"/>
      <color theme="1"/>
      <name val="Calibri"/>
      <family val="2"/>
      <charset val="204"/>
      <scheme val="minor"/>
    </font>
    <font>
      <sz val="10"/>
      <color theme="1"/>
      <name val="Calibri"/>
      <family val="2"/>
      <charset val="204"/>
      <scheme val="minor"/>
    </font>
    <font>
      <sz val="11"/>
      <color rgb="FF7030A0"/>
      <name val="Calibri"/>
      <family val="2"/>
    </font>
    <font>
      <sz val="11"/>
      <color theme="1"/>
      <name val="Calibri"/>
      <family val="2"/>
    </font>
    <font>
      <sz val="22"/>
      <color theme="0"/>
      <name val="Calibri"/>
      <family val="2"/>
      <charset val="204"/>
    </font>
    <font>
      <sz val="14"/>
      <color theme="0"/>
      <name val="Calibri"/>
      <family val="2"/>
    </font>
    <font>
      <i/>
      <sz val="11"/>
      <name val="Calibri"/>
      <family val="2"/>
    </font>
    <font>
      <b/>
      <sz val="10"/>
      <name val="Arial"/>
      <family val="2"/>
      <charset val="204"/>
    </font>
    <font>
      <sz val="7"/>
      <name val="Verdana"/>
      <family val="2"/>
    </font>
    <font>
      <sz val="11"/>
      <name val="Micro Line Charts 1.1"/>
      <family val="2"/>
    </font>
    <font>
      <sz val="8"/>
      <name val="Micro Bar Charts 1.1"/>
    </font>
    <font>
      <b/>
      <sz val="12"/>
      <name val="Tahoma"/>
      <family val="2"/>
    </font>
    <font>
      <b/>
      <sz val="8"/>
      <name val="Calibri"/>
      <family val="2"/>
    </font>
    <font>
      <sz val="8"/>
      <name val="Arial"/>
      <family val="2"/>
    </font>
    <font>
      <sz val="8"/>
      <name val="Tahoma"/>
      <family val="2"/>
    </font>
    <font>
      <b/>
      <sz val="8"/>
      <name val="Verdana"/>
      <family val="2"/>
    </font>
    <font>
      <sz val="11"/>
      <color rgb="FF0070C0"/>
      <name val="Calibri"/>
      <family val="2"/>
      <scheme val="minor"/>
    </font>
    <font>
      <sz val="7.7"/>
      <name val="Calibri"/>
      <family val="2"/>
    </font>
    <font>
      <sz val="7.7"/>
      <name val="Calibri"/>
      <family val="2"/>
      <scheme val="minor"/>
    </font>
  </fonts>
  <fills count="26">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indexed="42"/>
        <bgColor indexed="64"/>
      </patternFill>
    </fill>
    <fill>
      <patternFill patternType="solid">
        <fgColor indexed="43"/>
        <bgColor indexed="64"/>
      </patternFill>
    </fill>
    <fill>
      <patternFill patternType="solid">
        <fgColor indexed="44"/>
        <bgColor indexed="64"/>
      </patternFill>
    </fill>
    <fill>
      <patternFill patternType="gray0625">
        <fgColor indexed="52"/>
        <bgColor indexed="43"/>
      </patternFill>
    </fill>
    <fill>
      <patternFill patternType="solid">
        <fgColor indexed="11"/>
        <bgColor indexed="64"/>
      </patternFill>
    </fill>
    <fill>
      <patternFill patternType="solid">
        <fgColor indexed="47"/>
        <bgColor indexed="64"/>
      </patternFill>
    </fill>
    <fill>
      <patternFill patternType="solid">
        <fgColor indexed="61"/>
        <bgColor indexed="64"/>
      </patternFill>
    </fill>
    <fill>
      <patternFill patternType="gray0625">
        <fgColor indexed="52"/>
      </patternFill>
    </fill>
    <fill>
      <patternFill patternType="solid">
        <fgColor indexed="65"/>
        <bgColor indexed="51"/>
      </patternFill>
    </fill>
    <fill>
      <patternFill patternType="solid">
        <fgColor indexed="43"/>
        <bgColor indexed="52"/>
      </patternFill>
    </fill>
    <fill>
      <patternFill patternType="solid">
        <fgColor indexed="65"/>
        <bgColor indexed="52"/>
      </patternFill>
    </fill>
    <fill>
      <patternFill patternType="solid">
        <fgColor indexed="65"/>
        <bgColor indexed="64"/>
      </patternFill>
    </fill>
    <fill>
      <patternFill patternType="solid">
        <fgColor indexed="18"/>
        <bgColor indexed="64"/>
      </patternFill>
    </fill>
    <fill>
      <patternFill patternType="solid">
        <fgColor indexed="62"/>
        <bgColor indexed="64"/>
      </patternFill>
    </fill>
    <fill>
      <patternFill patternType="solid">
        <fgColor indexed="14"/>
        <bgColor indexed="64"/>
      </patternFill>
    </fill>
    <fill>
      <patternFill patternType="solid">
        <fgColor indexed="43"/>
        <bgColor indexed="51"/>
      </patternFill>
    </fill>
    <fill>
      <patternFill patternType="solid">
        <fgColor indexed="57"/>
        <bgColor indexed="64"/>
      </patternFill>
    </fill>
    <fill>
      <patternFill patternType="solid">
        <fgColor indexed="13"/>
        <bgColor indexed="64"/>
      </patternFill>
    </fill>
    <fill>
      <patternFill patternType="solid">
        <fgColor theme="0"/>
        <bgColor indexed="64"/>
      </patternFill>
    </fill>
    <fill>
      <patternFill patternType="gray0625">
        <fgColor theme="9"/>
      </patternFill>
    </fill>
    <fill>
      <patternFill patternType="gray0625">
        <fgColor theme="9"/>
        <bgColor indexed="43"/>
      </patternFill>
    </fill>
    <fill>
      <patternFill patternType="solid">
        <fgColor indexed="43"/>
        <bgColor theme="0"/>
      </patternFill>
    </fill>
  </fills>
  <borders count="239">
    <border>
      <left/>
      <right/>
      <top/>
      <bottom/>
      <diagonal/>
    </border>
    <border>
      <left/>
      <right/>
      <top/>
      <bottom style="medium">
        <color indexed="30"/>
      </bottom>
      <diagonal/>
    </border>
    <border>
      <left style="thin">
        <color indexed="64"/>
      </left>
      <right style="thin">
        <color indexed="64"/>
      </right>
      <top style="thin">
        <color indexed="64"/>
      </top>
      <bottom style="thin">
        <color indexed="64"/>
      </bottom>
      <diagonal/>
    </border>
    <border>
      <left style="thin">
        <color indexed="9"/>
      </left>
      <right style="thin">
        <color indexed="9"/>
      </right>
      <top style="thin">
        <color indexed="9"/>
      </top>
      <bottom style="thin">
        <color indexed="9"/>
      </bottom>
      <diagonal/>
    </border>
    <border>
      <left/>
      <right/>
      <top/>
      <bottom style="medium">
        <color indexed="18"/>
      </bottom>
      <diagonal/>
    </border>
    <border>
      <left style="hair">
        <color indexed="57"/>
      </left>
      <right style="hair">
        <color indexed="57"/>
      </right>
      <top style="medium">
        <color indexed="57"/>
      </top>
      <bottom style="medium">
        <color indexed="57"/>
      </bottom>
      <diagonal/>
    </border>
    <border>
      <left/>
      <right/>
      <top/>
      <bottom style="medium">
        <color indexed="60"/>
      </bottom>
      <diagonal/>
    </border>
    <border>
      <left style="medium">
        <color indexed="16"/>
      </left>
      <right style="thin">
        <color indexed="16"/>
      </right>
      <top style="thin">
        <color indexed="16"/>
      </top>
      <bottom style="thin">
        <color indexed="16"/>
      </bottom>
      <diagonal/>
    </border>
    <border>
      <left style="medium">
        <color indexed="16"/>
      </left>
      <right/>
      <top style="thin">
        <color indexed="16"/>
      </top>
      <bottom style="thin">
        <color indexed="16"/>
      </bottom>
      <diagonal/>
    </border>
    <border>
      <left style="medium">
        <color indexed="16"/>
      </left>
      <right/>
      <top style="thin">
        <color indexed="16"/>
      </top>
      <bottom style="medium">
        <color indexed="16"/>
      </bottom>
      <diagonal/>
    </border>
    <border>
      <left style="medium">
        <color indexed="16"/>
      </left>
      <right style="thin">
        <color indexed="64"/>
      </right>
      <top style="thin">
        <color indexed="64"/>
      </top>
      <bottom style="thin">
        <color indexed="64"/>
      </bottom>
      <diagonal/>
    </border>
    <border>
      <left style="medium">
        <color indexed="16"/>
      </left>
      <right style="thin">
        <color indexed="64"/>
      </right>
      <top style="thin">
        <color indexed="64"/>
      </top>
      <bottom style="medium">
        <color indexed="16"/>
      </bottom>
      <diagonal/>
    </border>
    <border>
      <left/>
      <right/>
      <top/>
      <bottom style="medium">
        <color indexed="12"/>
      </bottom>
      <diagonal/>
    </border>
    <border>
      <left style="thin">
        <color indexed="64"/>
      </left>
      <right style="thin">
        <color indexed="64"/>
      </right>
      <top style="medium">
        <color indexed="48"/>
      </top>
      <bottom style="thin">
        <color indexed="64"/>
      </bottom>
      <diagonal/>
    </border>
    <border>
      <left style="thin">
        <color indexed="64"/>
      </left>
      <right style="medium">
        <color indexed="48"/>
      </right>
      <top style="medium">
        <color indexed="48"/>
      </top>
      <bottom style="thin">
        <color indexed="64"/>
      </bottom>
      <diagonal/>
    </border>
    <border>
      <left style="medium">
        <color indexed="48"/>
      </left>
      <right style="thin">
        <color indexed="64"/>
      </right>
      <top style="thin">
        <color indexed="64"/>
      </top>
      <bottom style="thin">
        <color indexed="64"/>
      </bottom>
      <diagonal/>
    </border>
    <border>
      <left style="medium">
        <color indexed="48"/>
      </left>
      <right style="thin">
        <color indexed="64"/>
      </right>
      <top style="thin">
        <color indexed="64"/>
      </top>
      <bottom style="medium">
        <color indexed="48"/>
      </bottom>
      <diagonal/>
    </border>
    <border>
      <left style="thin">
        <color indexed="64"/>
      </left>
      <right style="medium">
        <color indexed="48"/>
      </right>
      <top style="thin">
        <color indexed="64"/>
      </top>
      <bottom style="medium">
        <color indexed="48"/>
      </bottom>
      <diagonal/>
    </border>
    <border>
      <left style="medium">
        <color indexed="48"/>
      </left>
      <right/>
      <top style="medium">
        <color indexed="48"/>
      </top>
      <bottom/>
      <diagonal/>
    </border>
    <border>
      <left/>
      <right/>
      <top/>
      <bottom style="medium">
        <color indexed="51"/>
      </bottom>
      <diagonal/>
    </border>
    <border>
      <left style="thin">
        <color indexed="64"/>
      </left>
      <right style="medium">
        <color indexed="51"/>
      </right>
      <top style="thin">
        <color indexed="64"/>
      </top>
      <bottom style="thin">
        <color indexed="64"/>
      </bottom>
      <diagonal/>
    </border>
    <border>
      <left style="hair">
        <color indexed="64"/>
      </left>
      <right style="hair">
        <color indexed="64"/>
      </right>
      <top style="medium">
        <color indexed="51"/>
      </top>
      <bottom style="hair">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medium">
        <color indexed="51"/>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top style="thin">
        <color indexed="30"/>
      </top>
      <bottom style="thin">
        <color indexed="30"/>
      </bottom>
      <diagonal/>
    </border>
    <border>
      <left/>
      <right style="thick">
        <color indexed="9"/>
      </right>
      <top/>
      <bottom/>
      <diagonal/>
    </border>
    <border>
      <left style="hair">
        <color indexed="64"/>
      </left>
      <right style="hair">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51"/>
      </top>
      <bottom style="thin">
        <color indexed="64"/>
      </bottom>
      <diagonal/>
    </border>
    <border>
      <left style="thin">
        <color indexed="64"/>
      </left>
      <right style="thin">
        <color indexed="64"/>
      </right>
      <top style="thin">
        <color indexed="64"/>
      </top>
      <bottom style="medium">
        <color indexed="48"/>
      </bottom>
      <diagonal/>
    </border>
    <border>
      <left style="medium">
        <color indexed="16"/>
      </left>
      <right style="thin">
        <color indexed="16"/>
      </right>
      <top/>
      <bottom style="thin">
        <color indexed="16"/>
      </bottom>
      <diagonal/>
    </border>
    <border>
      <left style="medium">
        <color indexed="60"/>
      </left>
      <right style="thin">
        <color indexed="64"/>
      </right>
      <top style="thin">
        <color indexed="64"/>
      </top>
      <bottom style="thin">
        <color indexed="64"/>
      </bottom>
      <diagonal/>
    </border>
    <border>
      <left style="medium">
        <color indexed="60"/>
      </left>
      <right style="thin">
        <color indexed="64"/>
      </right>
      <top style="thin">
        <color indexed="64"/>
      </top>
      <bottom style="medium">
        <color indexed="60"/>
      </bottom>
      <diagonal/>
    </border>
    <border>
      <left style="medium">
        <color indexed="60"/>
      </left>
      <right/>
      <top style="medium">
        <color indexed="60"/>
      </top>
      <bottom style="thin">
        <color indexed="64"/>
      </bottom>
      <diagonal/>
    </border>
    <border>
      <left style="thin">
        <color indexed="60"/>
      </left>
      <right style="thin">
        <color indexed="60"/>
      </right>
      <top style="medium">
        <color indexed="60"/>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16"/>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51"/>
      </left>
      <right style="medium">
        <color indexed="51"/>
      </right>
      <top style="medium">
        <color indexed="51"/>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16"/>
      </left>
      <right style="thin">
        <color indexed="16"/>
      </right>
      <top/>
      <bottom style="thin">
        <color indexed="16"/>
      </bottom>
      <diagonal/>
    </border>
    <border>
      <left style="thin">
        <color indexed="16"/>
      </left>
      <right style="thin">
        <color indexed="16"/>
      </right>
      <top style="thin">
        <color indexed="16"/>
      </top>
      <bottom style="thin">
        <color indexed="16"/>
      </bottom>
      <diagonal/>
    </border>
    <border>
      <left style="thin">
        <color indexed="16"/>
      </left>
      <right style="medium">
        <color indexed="16"/>
      </right>
      <top style="medium">
        <color indexed="16"/>
      </top>
      <bottom style="thin">
        <color indexed="16"/>
      </bottom>
      <diagonal/>
    </border>
    <border>
      <left style="thin">
        <color indexed="16"/>
      </left>
      <right style="thin">
        <color indexed="16"/>
      </right>
      <top style="medium">
        <color indexed="64"/>
      </top>
      <bottom style="thin">
        <color indexed="64"/>
      </bottom>
      <diagonal/>
    </border>
    <border>
      <left style="thin">
        <color indexed="16"/>
      </left>
      <right style="medium">
        <color indexed="16"/>
      </right>
      <top style="medium">
        <color indexed="64"/>
      </top>
      <bottom style="thin">
        <color indexed="64"/>
      </bottom>
      <diagonal/>
    </border>
    <border>
      <left style="medium">
        <color indexed="64"/>
      </left>
      <right/>
      <top/>
      <bottom style="thin">
        <color indexed="64"/>
      </bottom>
      <diagonal/>
    </border>
    <border>
      <left style="thin">
        <color indexed="16"/>
      </left>
      <right style="thin">
        <color indexed="16"/>
      </right>
      <top style="thin">
        <color indexed="16"/>
      </top>
      <bottom/>
      <diagonal/>
    </border>
    <border>
      <left style="thin">
        <color indexed="64"/>
      </left>
      <right style="thin">
        <color indexed="64"/>
      </right>
      <top style="thin">
        <color indexed="64"/>
      </top>
      <bottom style="medium">
        <color indexed="16"/>
      </bottom>
      <diagonal/>
    </border>
    <border>
      <left style="thin">
        <color indexed="64"/>
      </left>
      <right style="medium">
        <color indexed="60"/>
      </right>
      <top style="thin">
        <color indexed="64"/>
      </top>
      <bottom style="thin">
        <color indexed="64"/>
      </bottom>
      <diagonal/>
    </border>
    <border>
      <left style="thin">
        <color indexed="64"/>
      </left>
      <right style="medium">
        <color indexed="60"/>
      </right>
      <top style="thin">
        <color indexed="64"/>
      </top>
      <bottom style="medium">
        <color indexed="60"/>
      </bottom>
      <diagonal/>
    </border>
    <border>
      <left style="thin">
        <color indexed="16"/>
      </left>
      <right style="thin">
        <color indexed="16"/>
      </right>
      <top style="medium">
        <color indexed="51"/>
      </top>
      <bottom style="thin">
        <color indexed="64"/>
      </bottom>
      <diagonal/>
    </border>
    <border>
      <left style="thin">
        <color indexed="16"/>
      </left>
      <right style="medium">
        <color indexed="51"/>
      </right>
      <top style="medium">
        <color indexed="51"/>
      </top>
      <bottom style="thin">
        <color indexed="64"/>
      </bottom>
      <diagonal/>
    </border>
    <border>
      <left style="medium">
        <color indexed="60"/>
      </left>
      <right style="thin">
        <color indexed="60"/>
      </right>
      <top style="medium">
        <color indexed="60"/>
      </top>
      <bottom style="thin">
        <color indexed="60"/>
      </bottom>
      <diagonal/>
    </border>
    <border>
      <left style="thin">
        <color indexed="60"/>
      </left>
      <right style="thin">
        <color indexed="60"/>
      </right>
      <top style="medium">
        <color indexed="60"/>
      </top>
      <bottom style="thin">
        <color indexed="60"/>
      </bottom>
      <diagonal/>
    </border>
    <border>
      <left style="thin">
        <color indexed="60"/>
      </left>
      <right style="medium">
        <color indexed="60"/>
      </right>
      <top style="medium">
        <color indexed="60"/>
      </top>
      <bottom style="thin">
        <color indexed="60"/>
      </bottom>
      <diagonal/>
    </border>
    <border>
      <left style="medium">
        <color indexed="60"/>
      </left>
      <right style="thin">
        <color indexed="60"/>
      </right>
      <top style="thin">
        <color indexed="60"/>
      </top>
      <bottom style="thin">
        <color indexed="60"/>
      </bottom>
      <diagonal/>
    </border>
    <border>
      <left style="medium">
        <color indexed="60"/>
      </left>
      <right style="thin">
        <color indexed="60"/>
      </right>
      <top style="thin">
        <color indexed="60"/>
      </top>
      <bottom style="medium">
        <color indexed="60"/>
      </bottom>
      <diagonal/>
    </border>
    <border>
      <left style="medium">
        <color indexed="60"/>
      </left>
      <right style="medium">
        <color indexed="60"/>
      </right>
      <top style="medium">
        <color indexed="60"/>
      </top>
      <bottom style="medium">
        <color indexed="60"/>
      </bottom>
      <diagonal/>
    </border>
    <border>
      <left style="medium">
        <color indexed="51"/>
      </left>
      <right style="medium">
        <color indexed="51"/>
      </right>
      <top style="medium">
        <color indexed="51"/>
      </top>
      <bottom style="medium">
        <color indexed="51"/>
      </bottom>
      <diagonal/>
    </border>
    <border>
      <left style="medium">
        <color indexed="12"/>
      </left>
      <right/>
      <top style="medium">
        <color indexed="12"/>
      </top>
      <bottom style="medium">
        <color indexed="12"/>
      </bottom>
      <diagonal/>
    </border>
    <border>
      <left style="medium">
        <color indexed="12"/>
      </left>
      <right/>
      <top/>
      <bottom/>
      <diagonal/>
    </border>
    <border>
      <left style="thin">
        <color indexed="64"/>
      </left>
      <right style="thin">
        <color indexed="64"/>
      </right>
      <top/>
      <bottom/>
      <diagonal/>
    </border>
    <border>
      <left/>
      <right style="medium">
        <color indexed="60"/>
      </right>
      <top style="medium">
        <color indexed="60"/>
      </top>
      <bottom/>
      <diagonal/>
    </border>
    <border>
      <left/>
      <right style="medium">
        <color indexed="64"/>
      </right>
      <top style="thin">
        <color indexed="64"/>
      </top>
      <bottom style="thin">
        <color indexed="64"/>
      </bottom>
      <diagonal/>
    </border>
    <border>
      <left style="medium">
        <color indexed="51"/>
      </left>
      <right style="hair">
        <color indexed="64"/>
      </right>
      <top style="medium">
        <color indexed="51"/>
      </top>
      <bottom style="hair">
        <color indexed="64"/>
      </bottom>
      <diagonal/>
    </border>
    <border>
      <left style="medium">
        <color indexed="51"/>
      </left>
      <right style="hair">
        <color indexed="64"/>
      </right>
      <top style="hair">
        <color indexed="64"/>
      </top>
      <bottom style="hair">
        <color indexed="64"/>
      </bottom>
      <diagonal/>
    </border>
    <border>
      <left style="medium">
        <color indexed="51"/>
      </left>
      <right/>
      <top/>
      <bottom style="hair">
        <color indexed="64"/>
      </bottom>
      <diagonal/>
    </border>
    <border>
      <left style="medium">
        <color indexed="51"/>
      </left>
      <right/>
      <top/>
      <bottom style="thin">
        <color indexed="64"/>
      </bottom>
      <diagonal/>
    </border>
    <border>
      <left/>
      <right/>
      <top/>
      <bottom style="thin">
        <color indexed="64"/>
      </bottom>
      <diagonal/>
    </border>
    <border>
      <left style="medium">
        <color indexed="51"/>
      </left>
      <right style="medium">
        <color indexed="51"/>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medium">
        <color indexed="51"/>
      </right>
      <top/>
      <bottom style="thin">
        <color indexed="64"/>
      </bottom>
      <diagonal/>
    </border>
    <border>
      <left style="thin">
        <color indexed="64"/>
      </left>
      <right style="thin">
        <color indexed="64"/>
      </right>
      <top style="thin">
        <color indexed="64"/>
      </top>
      <bottom style="medium">
        <color indexed="51"/>
      </bottom>
      <diagonal/>
    </border>
    <border>
      <left style="thin">
        <color indexed="64"/>
      </left>
      <right style="medium">
        <color indexed="51"/>
      </right>
      <top style="thin">
        <color indexed="64"/>
      </top>
      <bottom style="medium">
        <color indexed="51"/>
      </bottom>
      <diagonal/>
    </border>
    <border>
      <left/>
      <right/>
      <top style="medium">
        <color indexed="51"/>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51"/>
      </top>
      <bottom style="thin">
        <color indexed="64"/>
      </bottom>
      <diagonal/>
    </border>
    <border>
      <left style="thin">
        <color indexed="64"/>
      </left>
      <right/>
      <top style="medium">
        <color indexed="64"/>
      </top>
      <bottom style="thin">
        <color indexed="64"/>
      </bottom>
      <diagonal/>
    </border>
    <border>
      <left style="thin">
        <color indexed="64"/>
      </left>
      <right/>
      <top/>
      <bottom/>
      <diagonal/>
    </border>
    <border>
      <left style="medium">
        <color indexed="51"/>
      </left>
      <right style="medium">
        <color indexed="51"/>
      </right>
      <top style="thin">
        <color indexed="64"/>
      </top>
      <bottom/>
      <diagonal/>
    </border>
    <border>
      <left style="medium">
        <color indexed="51"/>
      </left>
      <right style="medium">
        <color indexed="51"/>
      </right>
      <top style="medium">
        <color indexed="51"/>
      </top>
      <bottom/>
      <diagonal/>
    </border>
    <border>
      <left style="medium">
        <color indexed="60"/>
      </left>
      <right style="dotted">
        <color indexed="64"/>
      </right>
      <top style="medium">
        <color indexed="60"/>
      </top>
      <bottom/>
      <diagonal/>
    </border>
    <border>
      <left style="dotted">
        <color indexed="64"/>
      </left>
      <right style="dotted">
        <color indexed="64"/>
      </right>
      <top style="medium">
        <color indexed="52"/>
      </top>
      <bottom/>
      <diagonal/>
    </border>
    <border>
      <left style="medium">
        <color indexed="60"/>
      </left>
      <right style="dotted">
        <color indexed="64"/>
      </right>
      <top/>
      <bottom style="medium">
        <color indexed="60"/>
      </bottom>
      <diagonal/>
    </border>
    <border>
      <left style="dotted">
        <color indexed="64"/>
      </left>
      <right style="dotted">
        <color indexed="64"/>
      </right>
      <top/>
      <bottom style="medium">
        <color indexed="52"/>
      </bottom>
      <diagonal/>
    </border>
    <border>
      <left style="medium">
        <color indexed="60"/>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medium">
        <color indexed="62"/>
      </left>
      <right/>
      <top style="medium">
        <color indexed="62"/>
      </top>
      <bottom/>
      <diagonal/>
    </border>
    <border>
      <left style="dotted">
        <color indexed="62"/>
      </left>
      <right style="dotted">
        <color indexed="64"/>
      </right>
      <top style="medium">
        <color indexed="62"/>
      </top>
      <bottom/>
      <diagonal/>
    </border>
    <border>
      <left style="medium">
        <color indexed="62"/>
      </left>
      <right/>
      <top/>
      <bottom style="medium">
        <color indexed="62"/>
      </bottom>
      <diagonal/>
    </border>
    <border>
      <left style="dotted">
        <color indexed="62"/>
      </left>
      <right style="dotted">
        <color indexed="64"/>
      </right>
      <top/>
      <bottom style="medium">
        <color indexed="62"/>
      </bottom>
      <diagonal/>
    </border>
    <border>
      <left style="medium">
        <color indexed="62"/>
      </left>
      <right/>
      <top style="thin">
        <color indexed="64"/>
      </top>
      <bottom style="thin">
        <color indexed="64"/>
      </bottom>
      <diagonal/>
    </border>
    <border>
      <left style="dotted">
        <color indexed="62"/>
      </left>
      <right style="dotted">
        <color indexed="64"/>
      </right>
      <top style="thin">
        <color indexed="64"/>
      </top>
      <bottom style="thin">
        <color indexed="64"/>
      </bottom>
      <diagonal/>
    </border>
    <border>
      <left style="thin">
        <color indexed="60"/>
      </left>
      <right style="thin">
        <color indexed="60"/>
      </right>
      <top style="thin">
        <color indexed="60"/>
      </top>
      <bottom style="thin">
        <color indexed="60"/>
      </bottom>
      <diagonal/>
    </border>
    <border>
      <left style="thin">
        <color indexed="60"/>
      </left>
      <right style="medium">
        <color indexed="60"/>
      </right>
      <top style="thin">
        <color indexed="60"/>
      </top>
      <bottom style="thin">
        <color indexed="60"/>
      </bottom>
      <diagonal/>
    </border>
    <border>
      <left style="thin">
        <color indexed="60"/>
      </left>
      <right style="thin">
        <color indexed="60"/>
      </right>
      <top style="thin">
        <color indexed="60"/>
      </top>
      <bottom style="medium">
        <color indexed="60"/>
      </bottom>
      <diagonal/>
    </border>
    <border>
      <left style="thin">
        <color indexed="60"/>
      </left>
      <right style="medium">
        <color indexed="60"/>
      </right>
      <top style="thin">
        <color indexed="60"/>
      </top>
      <bottom style="medium">
        <color indexed="60"/>
      </bottom>
      <diagonal/>
    </border>
    <border>
      <left style="thin">
        <color indexed="64"/>
      </left>
      <right style="thin">
        <color indexed="64"/>
      </right>
      <top style="thin">
        <color indexed="64"/>
      </top>
      <bottom style="medium">
        <color indexed="60"/>
      </bottom>
      <diagonal/>
    </border>
    <border>
      <left style="thin">
        <color indexed="64"/>
      </left>
      <right style="medium">
        <color indexed="16"/>
      </right>
      <top style="thin">
        <color indexed="64"/>
      </top>
      <bottom style="medium">
        <color indexed="16"/>
      </bottom>
      <diagonal/>
    </border>
    <border>
      <left style="thin">
        <color indexed="64"/>
      </left>
      <right style="medium">
        <color indexed="48"/>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medium">
        <color indexed="16"/>
      </left>
      <right style="medium">
        <color indexed="16"/>
      </right>
      <top style="thin">
        <color indexed="16"/>
      </top>
      <bottom/>
      <diagonal/>
    </border>
    <border>
      <left style="medium">
        <color indexed="16"/>
      </left>
      <right style="medium">
        <color indexed="16"/>
      </right>
      <top/>
      <bottom/>
      <diagonal/>
    </border>
    <border>
      <left style="medium">
        <color indexed="16"/>
      </left>
      <right style="medium">
        <color indexed="16"/>
      </right>
      <top/>
      <bottom style="medium">
        <color indexed="16"/>
      </bottom>
      <diagonal/>
    </border>
    <border>
      <left style="medium">
        <color indexed="51"/>
      </left>
      <right style="thin">
        <color indexed="64"/>
      </right>
      <top style="thin">
        <color indexed="64"/>
      </top>
      <bottom/>
      <diagonal/>
    </border>
    <border>
      <left style="medium">
        <color indexed="51"/>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51"/>
      </left>
      <right/>
      <top style="thin">
        <color indexed="64"/>
      </top>
      <bottom style="medium">
        <color indexed="51"/>
      </bottom>
      <diagonal/>
    </border>
    <border>
      <left/>
      <right/>
      <top style="thin">
        <color indexed="64"/>
      </top>
      <bottom style="medium">
        <color indexed="51"/>
      </bottom>
      <diagonal/>
    </border>
    <border>
      <left/>
      <right style="medium">
        <color indexed="51"/>
      </right>
      <top style="thin">
        <color indexed="64"/>
      </top>
      <bottom style="medium">
        <color indexed="51"/>
      </bottom>
      <diagonal/>
    </border>
    <border>
      <left style="medium">
        <color indexed="51"/>
      </left>
      <right style="medium">
        <color indexed="51"/>
      </right>
      <top style="thin">
        <color indexed="64"/>
      </top>
      <bottom style="thin">
        <color indexed="64"/>
      </bottom>
      <diagonal/>
    </border>
    <border>
      <left style="medium">
        <color indexed="51"/>
      </left>
      <right/>
      <top style="thin">
        <color indexed="64"/>
      </top>
      <bottom style="thin">
        <color indexed="64"/>
      </bottom>
      <diagonal/>
    </border>
    <border>
      <left/>
      <right style="medium">
        <color indexed="51"/>
      </right>
      <top style="thin">
        <color indexed="64"/>
      </top>
      <bottom style="thin">
        <color indexed="64"/>
      </bottom>
      <diagonal/>
    </border>
    <border>
      <left style="medium">
        <color indexed="51"/>
      </left>
      <right style="thin">
        <color indexed="64"/>
      </right>
      <top style="thin">
        <color indexed="64"/>
      </top>
      <bottom style="thin">
        <color indexed="64"/>
      </bottom>
      <diagonal/>
    </border>
    <border>
      <left style="medium">
        <color indexed="51"/>
      </left>
      <right/>
      <top style="medium">
        <color indexed="51"/>
      </top>
      <bottom style="thin">
        <color indexed="64"/>
      </bottom>
      <diagonal/>
    </border>
    <border>
      <left/>
      <right/>
      <top style="medium">
        <color indexed="51"/>
      </top>
      <bottom style="thin">
        <color indexed="64"/>
      </bottom>
      <diagonal/>
    </border>
    <border>
      <left/>
      <right style="medium">
        <color indexed="51"/>
      </right>
      <top style="medium">
        <color indexed="51"/>
      </top>
      <bottom style="thin">
        <color indexed="64"/>
      </bottom>
      <diagonal/>
    </border>
    <border>
      <left style="medium">
        <color indexed="51"/>
      </left>
      <right style="medium">
        <color indexed="51"/>
      </right>
      <top style="thin">
        <color indexed="64"/>
      </top>
      <bottom style="medium">
        <color indexed="51"/>
      </bottom>
      <diagonal/>
    </border>
    <border>
      <left/>
      <right style="thin">
        <color indexed="64"/>
      </right>
      <top style="thin">
        <color indexed="64"/>
      </top>
      <bottom style="medium">
        <color indexed="51"/>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diagonal/>
    </border>
    <border>
      <left style="medium">
        <color indexed="48"/>
      </left>
      <right style="thin">
        <color indexed="64"/>
      </right>
      <top style="medium">
        <color indexed="48"/>
      </top>
      <bottom style="thin">
        <color indexed="64"/>
      </bottom>
      <diagonal/>
    </border>
    <border>
      <left/>
      <right/>
      <top style="medium">
        <color indexed="60"/>
      </top>
      <bottom/>
      <diagonal/>
    </border>
    <border>
      <left style="medium">
        <color indexed="16"/>
      </left>
      <right/>
      <top style="medium">
        <color indexed="16"/>
      </top>
      <bottom style="thin">
        <color indexed="16"/>
      </bottom>
      <diagonal/>
    </border>
    <border>
      <left/>
      <right/>
      <top style="medium">
        <color indexed="16"/>
      </top>
      <bottom style="thin">
        <color indexed="16"/>
      </bottom>
      <diagonal/>
    </border>
    <border>
      <left/>
      <right style="medium">
        <color indexed="16"/>
      </right>
      <top style="medium">
        <color indexed="16"/>
      </top>
      <bottom/>
      <diagonal/>
    </border>
    <border>
      <left style="medium">
        <color indexed="51"/>
      </left>
      <right/>
      <top style="thin">
        <color indexed="64"/>
      </top>
      <bottom/>
      <diagonal/>
    </border>
    <border>
      <left/>
      <right style="medium">
        <color indexed="51"/>
      </right>
      <top style="thin">
        <color indexed="64"/>
      </top>
      <bottom/>
      <diagonal/>
    </border>
    <border>
      <left style="medium">
        <color indexed="16"/>
      </left>
      <right/>
      <top style="medium">
        <color indexed="16"/>
      </top>
      <bottom style="thin">
        <color indexed="64"/>
      </bottom>
      <diagonal/>
    </border>
    <border>
      <left/>
      <right/>
      <top style="medium">
        <color indexed="16"/>
      </top>
      <bottom style="thin">
        <color indexed="64"/>
      </bottom>
      <diagonal/>
    </border>
    <border>
      <left/>
      <right style="medium">
        <color indexed="16"/>
      </right>
      <top style="medium">
        <color indexed="16"/>
      </top>
      <bottom style="thin">
        <color indexed="64"/>
      </bottom>
      <diagonal/>
    </border>
    <border>
      <left/>
      <right style="medium">
        <color indexed="51"/>
      </right>
      <top/>
      <bottom/>
      <diagonal/>
    </border>
    <border>
      <left style="medium">
        <color indexed="51"/>
      </left>
      <right style="thin">
        <color indexed="64"/>
      </right>
      <top style="thin">
        <color indexed="64"/>
      </top>
      <bottom style="medium">
        <color indexed="51"/>
      </bottom>
      <diagonal/>
    </border>
    <border>
      <left style="thin">
        <color indexed="64"/>
      </left>
      <right/>
      <top style="thin">
        <color indexed="64"/>
      </top>
      <bottom style="medium">
        <color indexed="51"/>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thick">
        <color indexed="9"/>
      </left>
      <right/>
      <top/>
      <bottom/>
      <diagonal/>
    </border>
    <border>
      <left/>
      <right/>
      <top style="hair">
        <color indexed="23"/>
      </top>
      <bottom/>
      <diagonal/>
    </border>
    <border>
      <left/>
      <right style="medium">
        <color indexed="60"/>
      </right>
      <top style="hair">
        <color indexed="23"/>
      </top>
      <bottom/>
      <diagonal/>
    </border>
    <border>
      <left style="medium">
        <color indexed="51"/>
      </left>
      <right/>
      <top style="medium">
        <color indexed="51"/>
      </top>
      <bottom/>
      <diagonal/>
    </border>
    <border>
      <left/>
      <right style="medium">
        <color indexed="51"/>
      </right>
      <top style="medium">
        <color indexed="51"/>
      </top>
      <bottom/>
      <diagonal/>
    </border>
    <border>
      <left style="medium">
        <color indexed="51"/>
      </left>
      <right/>
      <top/>
      <bottom/>
      <diagonal/>
    </border>
    <border>
      <left/>
      <right/>
      <top/>
      <bottom style="medium">
        <color indexed="62"/>
      </bottom>
      <diagonal/>
    </border>
    <border>
      <left/>
      <right style="medium">
        <color indexed="62"/>
      </right>
      <top/>
      <bottom style="medium">
        <color indexed="62"/>
      </bottom>
      <diagonal/>
    </border>
    <border>
      <left style="medium">
        <color indexed="60"/>
      </left>
      <right/>
      <top style="medium">
        <color indexed="60"/>
      </top>
      <bottom style="medium">
        <color indexed="60"/>
      </bottom>
      <diagonal/>
    </border>
    <border>
      <left/>
      <right/>
      <top style="medium">
        <color indexed="60"/>
      </top>
      <bottom style="medium">
        <color indexed="60"/>
      </bottom>
      <diagonal/>
    </border>
    <border>
      <left/>
      <right style="medium">
        <color indexed="60"/>
      </right>
      <top style="medium">
        <color indexed="60"/>
      </top>
      <bottom style="medium">
        <color indexed="60"/>
      </bottom>
      <diagonal/>
    </border>
    <border>
      <left style="medium">
        <color indexed="18"/>
      </left>
      <right/>
      <top style="medium">
        <color indexed="18"/>
      </top>
      <bottom style="hair">
        <color indexed="18"/>
      </bottom>
      <diagonal/>
    </border>
    <border>
      <left/>
      <right/>
      <top style="medium">
        <color indexed="18"/>
      </top>
      <bottom style="hair">
        <color indexed="18"/>
      </bottom>
      <diagonal/>
    </border>
    <border>
      <left/>
      <right style="medium">
        <color indexed="18"/>
      </right>
      <top style="medium">
        <color indexed="18"/>
      </top>
      <bottom style="hair">
        <color indexed="18"/>
      </bottom>
      <diagonal/>
    </border>
    <border>
      <left style="medium">
        <color indexed="18"/>
      </left>
      <right/>
      <top style="hair">
        <color indexed="18"/>
      </top>
      <bottom style="medium">
        <color indexed="18"/>
      </bottom>
      <diagonal/>
    </border>
    <border>
      <left/>
      <right/>
      <top style="hair">
        <color indexed="18"/>
      </top>
      <bottom style="medium">
        <color indexed="18"/>
      </bottom>
      <diagonal/>
    </border>
    <border>
      <left/>
      <right style="medium">
        <color indexed="18"/>
      </right>
      <top style="hair">
        <color indexed="18"/>
      </top>
      <bottom style="medium">
        <color indexed="18"/>
      </bottom>
      <diagonal/>
    </border>
    <border>
      <left style="medium">
        <color indexed="18"/>
      </left>
      <right/>
      <top style="hair">
        <color indexed="18"/>
      </top>
      <bottom style="hair">
        <color indexed="18"/>
      </bottom>
      <diagonal/>
    </border>
    <border>
      <left/>
      <right/>
      <top style="hair">
        <color indexed="18"/>
      </top>
      <bottom style="hair">
        <color indexed="18"/>
      </bottom>
      <diagonal/>
    </border>
    <border>
      <left/>
      <right style="medium">
        <color indexed="18"/>
      </right>
      <top style="hair">
        <color indexed="18"/>
      </top>
      <bottom style="hair">
        <color indexed="18"/>
      </bottom>
      <diagonal/>
    </border>
    <border>
      <left/>
      <right/>
      <top/>
      <bottom style="medium">
        <color indexed="52"/>
      </bottom>
      <diagonal/>
    </border>
    <border>
      <left/>
      <right style="medium">
        <color indexed="52"/>
      </right>
      <top/>
      <bottom style="medium">
        <color indexed="52"/>
      </bottom>
      <diagonal/>
    </border>
    <border>
      <left/>
      <right/>
      <top style="hair">
        <color indexed="64"/>
      </top>
      <bottom style="hair">
        <color indexed="64"/>
      </bottom>
      <diagonal/>
    </border>
    <border>
      <left/>
      <right style="medium">
        <color indexed="60"/>
      </right>
      <top style="thin">
        <color indexed="64"/>
      </top>
      <bottom style="thin">
        <color indexed="64"/>
      </bottom>
      <diagonal/>
    </border>
    <border>
      <left style="medium">
        <color indexed="60"/>
      </left>
      <right/>
      <top/>
      <bottom style="hair">
        <color indexed="64"/>
      </bottom>
      <diagonal/>
    </border>
    <border>
      <left/>
      <right/>
      <top/>
      <bottom style="hair">
        <color indexed="64"/>
      </bottom>
      <diagonal/>
    </border>
    <border>
      <left/>
      <right style="medium">
        <color indexed="60"/>
      </right>
      <top/>
      <bottom style="hair">
        <color indexed="64"/>
      </bottom>
      <diagonal/>
    </border>
    <border>
      <left/>
      <right style="medium">
        <color indexed="62"/>
      </right>
      <top style="thin">
        <color indexed="64"/>
      </top>
      <bottom style="thin">
        <color indexed="64"/>
      </bottom>
      <diagonal/>
    </border>
    <border>
      <left style="medium">
        <color indexed="18"/>
      </left>
      <right/>
      <top style="medium">
        <color indexed="18"/>
      </top>
      <bottom style="medium">
        <color indexed="18"/>
      </bottom>
      <diagonal/>
    </border>
    <border>
      <left/>
      <right/>
      <top style="medium">
        <color indexed="18"/>
      </top>
      <bottom style="medium">
        <color indexed="18"/>
      </bottom>
      <diagonal/>
    </border>
    <border>
      <left style="medium">
        <color indexed="18"/>
      </left>
      <right/>
      <top style="medium">
        <color indexed="18"/>
      </top>
      <bottom/>
      <diagonal/>
    </border>
    <border>
      <left/>
      <right/>
      <top style="medium">
        <color indexed="18"/>
      </top>
      <bottom/>
      <diagonal/>
    </border>
    <border>
      <left/>
      <right style="medium">
        <color indexed="18"/>
      </right>
      <top style="medium">
        <color indexed="18"/>
      </top>
      <bottom/>
      <diagonal/>
    </border>
    <border>
      <left style="medium">
        <color indexed="60"/>
      </left>
      <right/>
      <top/>
      <bottom style="medium">
        <color indexed="60"/>
      </bottom>
      <diagonal/>
    </border>
    <border>
      <left/>
      <right style="medium">
        <color indexed="60"/>
      </right>
      <top/>
      <bottom style="medium">
        <color indexed="60"/>
      </bottom>
      <diagonal/>
    </border>
    <border>
      <left/>
      <right/>
      <top style="medium">
        <color indexed="62"/>
      </top>
      <bottom/>
      <diagonal/>
    </border>
    <border>
      <left/>
      <right style="medium">
        <color indexed="62"/>
      </right>
      <top style="medium">
        <color indexed="62"/>
      </top>
      <bottom/>
      <diagonal/>
    </border>
    <border>
      <left style="hair">
        <color indexed="64"/>
      </left>
      <right/>
      <top style="hair">
        <color indexed="64"/>
      </top>
      <bottom style="hair">
        <color indexed="64"/>
      </bottom>
      <diagonal/>
    </border>
    <border>
      <left/>
      <right style="medium">
        <color indexed="51"/>
      </right>
      <top style="hair">
        <color indexed="64"/>
      </top>
      <bottom style="hair">
        <color indexed="64"/>
      </bottom>
      <diagonal/>
    </border>
    <border>
      <left style="medium">
        <color indexed="51"/>
      </left>
      <right/>
      <top style="medium">
        <color indexed="51"/>
      </top>
      <bottom style="medium">
        <color indexed="51"/>
      </bottom>
      <diagonal/>
    </border>
    <border>
      <left/>
      <right/>
      <top style="medium">
        <color indexed="51"/>
      </top>
      <bottom style="medium">
        <color indexed="51"/>
      </bottom>
      <diagonal/>
    </border>
    <border>
      <left/>
      <right style="medium">
        <color indexed="51"/>
      </right>
      <top style="medium">
        <color indexed="51"/>
      </top>
      <bottom style="medium">
        <color indexed="51"/>
      </bottom>
      <diagonal/>
    </border>
    <border>
      <left style="hair">
        <color indexed="64"/>
      </left>
      <right/>
      <top style="medium">
        <color indexed="51"/>
      </top>
      <bottom style="hair">
        <color indexed="64"/>
      </bottom>
      <diagonal/>
    </border>
    <border>
      <left/>
      <right/>
      <top style="medium">
        <color indexed="51"/>
      </top>
      <bottom style="hair">
        <color indexed="64"/>
      </bottom>
      <diagonal/>
    </border>
    <border>
      <left/>
      <right style="medium">
        <color indexed="51"/>
      </right>
      <top style="medium">
        <color indexed="51"/>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bottom style="hair">
        <color indexed="64"/>
      </bottom>
      <diagonal/>
    </border>
    <border>
      <left style="medium">
        <color indexed="57"/>
      </left>
      <right/>
      <top style="medium">
        <color indexed="57"/>
      </top>
      <bottom style="medium">
        <color indexed="57"/>
      </bottom>
      <diagonal/>
    </border>
    <border>
      <left/>
      <right/>
      <top style="medium">
        <color indexed="57"/>
      </top>
      <bottom style="medium">
        <color indexed="57"/>
      </bottom>
      <diagonal/>
    </border>
    <border>
      <left/>
      <right style="medium">
        <color indexed="57"/>
      </right>
      <top style="medium">
        <color indexed="57"/>
      </top>
      <bottom style="medium">
        <color indexed="57"/>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right style="medium">
        <color indexed="64"/>
      </right>
      <top style="hair">
        <color indexed="64"/>
      </top>
      <bottom style="hair">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medium">
        <color indexed="57"/>
      </top>
      <bottom/>
      <diagonal/>
    </border>
    <border>
      <left/>
      <right/>
      <top style="medium">
        <color indexed="57"/>
      </top>
      <bottom/>
      <diagonal/>
    </border>
    <border>
      <left/>
      <right style="medium">
        <color indexed="64"/>
      </right>
      <top style="medium">
        <color indexed="57"/>
      </top>
      <bottom/>
      <diagonal/>
    </border>
    <border>
      <left style="medium">
        <color indexed="64"/>
      </left>
      <right/>
      <top/>
      <bottom style="hair">
        <color indexed="64"/>
      </bottom>
      <diagonal/>
    </border>
    <border>
      <left/>
      <right style="medium">
        <color indexed="64"/>
      </right>
      <top/>
      <bottom style="hair">
        <color indexed="64"/>
      </bottom>
      <diagonal/>
    </border>
    <border>
      <left style="medium">
        <color indexed="64"/>
      </left>
      <right style="hair">
        <color indexed="64"/>
      </right>
      <top/>
      <bottom style="hair">
        <color indexed="64"/>
      </bottom>
      <diagonal/>
    </border>
    <border>
      <left style="hair">
        <color indexed="64"/>
      </left>
      <right style="medium">
        <color indexed="64"/>
      </right>
      <top style="hair">
        <color indexed="64"/>
      </top>
      <bottom style="medium">
        <color indexed="64"/>
      </bottom>
      <diagonal/>
    </border>
    <border>
      <left style="medium">
        <color indexed="57"/>
      </left>
      <right style="hair">
        <color indexed="57"/>
      </right>
      <top style="medium">
        <color indexed="57"/>
      </top>
      <bottom style="medium">
        <color indexed="57"/>
      </bottom>
      <diagonal/>
    </border>
    <border>
      <left style="medium">
        <color indexed="64"/>
      </left>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top style="hair">
        <color indexed="64"/>
      </top>
      <bottom/>
      <diagonal/>
    </border>
    <border>
      <left/>
      <right/>
      <top style="hair">
        <color indexed="64"/>
      </top>
      <bottom/>
      <diagonal/>
    </border>
    <border>
      <left/>
      <right style="hair">
        <color indexed="64"/>
      </right>
      <top style="hair">
        <color indexed="64"/>
      </top>
      <bottom/>
      <diagonal/>
    </border>
    <border>
      <left/>
      <right style="hair">
        <color indexed="64"/>
      </right>
      <top/>
      <bottom style="hair">
        <color indexed="64"/>
      </bottom>
      <diagonal/>
    </border>
    <border>
      <left style="thin">
        <color indexed="64"/>
      </left>
      <right/>
      <top style="hair">
        <color indexed="64"/>
      </top>
      <bottom/>
      <diagonal/>
    </border>
    <border>
      <left/>
      <right style="medium">
        <color indexed="64"/>
      </right>
      <top style="hair">
        <color indexed="64"/>
      </top>
      <bottom/>
      <diagonal/>
    </border>
    <border>
      <left style="thin">
        <color indexed="64"/>
      </left>
      <right/>
      <top/>
      <bottom style="hair">
        <color indexed="64"/>
      </bottom>
      <diagonal/>
    </border>
    <border>
      <left style="hair">
        <color indexed="57"/>
      </left>
      <right style="medium">
        <color indexed="57"/>
      </right>
      <top style="medium">
        <color indexed="57"/>
      </top>
      <bottom style="medium">
        <color indexed="57"/>
      </bottom>
      <diagonal/>
    </border>
    <border>
      <left style="thin">
        <color indexed="64"/>
      </left>
      <right/>
      <top style="medium">
        <color indexed="57"/>
      </top>
      <bottom/>
      <diagonal/>
    </border>
    <border>
      <left style="thin">
        <color indexed="64"/>
      </left>
      <right style="thin">
        <color indexed="64"/>
      </right>
      <top/>
      <bottom style="medium">
        <color indexed="16"/>
      </bottom>
      <diagonal/>
    </border>
    <border>
      <left style="medium">
        <color indexed="51"/>
      </left>
      <right/>
      <top/>
      <bottom style="dotted">
        <color indexed="51"/>
      </bottom>
      <diagonal/>
    </border>
    <border>
      <left/>
      <right/>
      <top/>
      <bottom style="dotted">
        <color indexed="51"/>
      </bottom>
      <diagonal/>
    </border>
    <border>
      <left/>
      <right style="medium">
        <color indexed="51"/>
      </right>
      <top/>
      <bottom style="dotted">
        <color indexed="51"/>
      </bottom>
      <diagonal/>
    </border>
    <border>
      <left style="medium">
        <color indexed="51"/>
      </left>
      <right/>
      <top style="hair">
        <color auto="1"/>
      </top>
      <bottom style="hair">
        <color auto="1"/>
      </bottom>
      <diagonal/>
    </border>
    <border>
      <left/>
      <right/>
      <top style="hair">
        <color auto="1"/>
      </top>
      <bottom style="hair">
        <color auto="1"/>
      </bottom>
      <diagonal/>
    </border>
    <border>
      <left/>
      <right style="medium">
        <color indexed="51"/>
      </right>
      <top style="hair">
        <color auto="1"/>
      </top>
      <bottom style="hair">
        <color auto="1"/>
      </bottom>
      <diagonal/>
    </border>
  </borders>
  <cellStyleXfs count="24">
    <xf numFmtId="170" fontId="0" fillId="0" borderId="0"/>
    <xf numFmtId="164" fontId="3" fillId="0" borderId="0" applyFont="0" applyFill="0" applyBorder="0" applyAlignment="0" applyProtection="0"/>
    <xf numFmtId="170" fontId="2" fillId="0" borderId="0" applyFont="0" applyFill="0" applyBorder="0" applyAlignment="0" applyProtection="0"/>
    <xf numFmtId="164" fontId="2" fillId="0" borderId="0" applyFill="0" applyBorder="0" applyAlignment="0" applyProtection="0"/>
    <xf numFmtId="164" fontId="111" fillId="0" borderId="0"/>
    <xf numFmtId="170" fontId="2" fillId="0" borderId="0"/>
    <xf numFmtId="170" fontId="2" fillId="0" borderId="0"/>
    <xf numFmtId="170" fontId="2" fillId="0" borderId="0"/>
    <xf numFmtId="170" fontId="2" fillId="0" borderId="0"/>
    <xf numFmtId="170" fontId="2" fillId="0" borderId="0"/>
    <xf numFmtId="170" fontId="2" fillId="0" borderId="0"/>
    <xf numFmtId="170" fontId="2" fillId="0" borderId="0"/>
    <xf numFmtId="164" fontId="1" fillId="0" borderId="0"/>
    <xf numFmtId="164" fontId="1" fillId="0" borderId="0"/>
    <xf numFmtId="164" fontId="111" fillId="0" borderId="0"/>
    <xf numFmtId="164" fontId="111" fillId="0" borderId="0"/>
    <xf numFmtId="164" fontId="111" fillId="0" borderId="0"/>
    <xf numFmtId="164" fontId="111" fillId="0" borderId="0"/>
    <xf numFmtId="170" fontId="49" fillId="0" borderId="0"/>
    <xf numFmtId="9" fontId="3" fillId="0" borderId="0" applyFont="0" applyFill="0" applyBorder="0" applyAlignment="0" applyProtection="0"/>
    <xf numFmtId="164" fontId="111" fillId="0" borderId="1" applyNumberFormat="0" applyFill="0" applyAlignment="0" applyProtection="0"/>
    <xf numFmtId="164" fontId="1" fillId="0" borderId="1" applyNumberFormat="0" applyFill="0" applyAlignment="0" applyProtection="0"/>
    <xf numFmtId="164" fontId="1" fillId="0" borderId="1" applyNumberFormat="0" applyFill="0" applyAlignment="0" applyProtection="0"/>
    <xf numFmtId="164" fontId="111" fillId="0" borderId="1" applyNumberFormat="0" applyFill="0" applyAlignment="0" applyProtection="0"/>
  </cellStyleXfs>
  <cellXfs count="1030">
    <xf numFmtId="170" fontId="0" fillId="0" borderId="0" xfId="0"/>
    <xf numFmtId="164" fontId="9" fillId="0" borderId="0" xfId="4" applyFont="1" applyFill="1" applyAlignment="1">
      <alignment vertical="center"/>
    </xf>
    <xf numFmtId="170" fontId="0" fillId="0" borderId="0" xfId="0" applyBorder="1" applyProtection="1"/>
    <xf numFmtId="170" fontId="0" fillId="0" borderId="0" xfId="0" applyProtection="1"/>
    <xf numFmtId="164" fontId="15" fillId="0" borderId="0" xfId="4" applyFont="1" applyFill="1" applyAlignment="1" applyProtection="1">
      <alignment vertical="center"/>
    </xf>
    <xf numFmtId="170" fontId="14" fillId="0" borderId="0" xfId="0" applyFont="1" applyProtection="1"/>
    <xf numFmtId="164" fontId="12" fillId="0" borderId="0" xfId="15" applyFont="1" applyFill="1" applyAlignment="1" applyProtection="1"/>
    <xf numFmtId="164" fontId="12" fillId="0" borderId="0" xfId="15" applyFont="1" applyFill="1" applyAlignment="1" applyProtection="1">
      <alignment horizontal="center"/>
    </xf>
    <xf numFmtId="164" fontId="12" fillId="0" borderId="0" xfId="15" applyFont="1" applyFill="1" applyAlignment="1" applyProtection="1">
      <alignment horizontal="right"/>
    </xf>
    <xf numFmtId="164" fontId="12" fillId="0" borderId="0" xfId="15" applyFont="1" applyFill="1" applyBorder="1" applyAlignment="1" applyProtection="1">
      <alignment horizontal="center"/>
    </xf>
    <xf numFmtId="164" fontId="111" fillId="0" borderId="0" xfId="14" applyProtection="1"/>
    <xf numFmtId="164" fontId="8" fillId="0" borderId="0" xfId="14" applyFont="1" applyProtection="1"/>
    <xf numFmtId="170" fontId="11" fillId="0" borderId="0" xfId="14" applyNumberFormat="1" applyFont="1" applyBorder="1" applyProtection="1"/>
    <xf numFmtId="164" fontId="111" fillId="0" borderId="0" xfId="16" applyProtection="1"/>
    <xf numFmtId="164" fontId="111" fillId="0" borderId="0" xfId="16" applyFill="1" applyBorder="1" applyAlignment="1" applyProtection="1">
      <alignment horizontal="left"/>
    </xf>
    <xf numFmtId="170" fontId="0" fillId="0" borderId="0" xfId="0" applyFill="1" applyBorder="1" applyProtection="1"/>
    <xf numFmtId="164" fontId="111" fillId="0" borderId="0" xfId="16" applyFill="1" applyBorder="1" applyProtection="1"/>
    <xf numFmtId="170" fontId="8" fillId="0" borderId="0" xfId="0" applyFont="1" applyProtection="1"/>
    <xf numFmtId="164" fontId="8" fillId="0" borderId="0" xfId="16" applyFont="1" applyProtection="1"/>
    <xf numFmtId="170" fontId="0" fillId="0" borderId="0" xfId="0" applyBorder="1"/>
    <xf numFmtId="170" fontId="0" fillId="0" borderId="0" xfId="0" applyFill="1" applyBorder="1"/>
    <xf numFmtId="15" fontId="22" fillId="0" borderId="0" xfId="0" applyNumberFormat="1" applyFont="1" applyFill="1" applyBorder="1" applyAlignment="1" applyProtection="1">
      <alignment horizontal="center" vertical="center" wrapText="1"/>
      <protection locked="0"/>
    </xf>
    <xf numFmtId="164" fontId="21" fillId="0" borderId="0" xfId="0" applyNumberFormat="1" applyFont="1"/>
    <xf numFmtId="164" fontId="21" fillId="0" borderId="0" xfId="0" applyNumberFormat="1" applyFont="1" applyAlignment="1">
      <alignment horizontal="right"/>
    </xf>
    <xf numFmtId="166" fontId="21" fillId="0" borderId="0" xfId="1" applyNumberFormat="1" applyFont="1" applyAlignment="1">
      <alignment horizontal="left"/>
    </xf>
    <xf numFmtId="164" fontId="9" fillId="0" borderId="0" xfId="13" applyFont="1" applyFill="1" applyAlignment="1">
      <alignment vertical="center"/>
    </xf>
    <xf numFmtId="170" fontId="0" fillId="0" borderId="2" xfId="0" applyBorder="1" applyAlignment="1">
      <alignment horizontal="center"/>
    </xf>
    <xf numFmtId="170" fontId="7" fillId="0" borderId="0" xfId="0" applyFont="1" applyBorder="1" applyAlignment="1">
      <alignment horizontal="center"/>
    </xf>
    <xf numFmtId="170" fontId="1" fillId="0" borderId="0" xfId="0" applyFont="1" applyBorder="1" applyAlignment="1"/>
    <xf numFmtId="170" fontId="1" fillId="0" borderId="0" xfId="0" applyFont="1" applyFill="1" applyBorder="1" applyAlignment="1"/>
    <xf numFmtId="170" fontId="34" fillId="0" borderId="0" xfId="0" applyFont="1"/>
    <xf numFmtId="170" fontId="34" fillId="0" borderId="0" xfId="0" applyFont="1" applyAlignment="1">
      <alignment horizontal="right"/>
    </xf>
    <xf numFmtId="170" fontId="34" fillId="0" borderId="0" xfId="0" applyFont="1" applyBorder="1"/>
    <xf numFmtId="170" fontId="37" fillId="0" borderId="0" xfId="0" applyFont="1"/>
    <xf numFmtId="170" fontId="34" fillId="0" borderId="0" xfId="0" applyNumberFormat="1" applyFont="1" applyBorder="1"/>
    <xf numFmtId="170" fontId="0" fillId="0" borderId="0" xfId="0" applyFill="1"/>
    <xf numFmtId="10" fontId="4" fillId="0" borderId="0" xfId="19" applyNumberFormat="1" applyFont="1" applyFill="1" applyBorder="1" applyAlignment="1">
      <alignment horizontal="center"/>
    </xf>
    <xf numFmtId="10" fontId="4" fillId="0" borderId="0" xfId="19" applyNumberFormat="1" applyFont="1" applyFill="1" applyBorder="1" applyAlignment="1" applyProtection="1">
      <alignment horizontal="center"/>
      <protection locked="0"/>
    </xf>
    <xf numFmtId="164" fontId="21" fillId="0" borderId="0" xfId="0" applyNumberFormat="1" applyFont="1" applyFill="1" applyBorder="1" applyAlignment="1"/>
    <xf numFmtId="164" fontId="111" fillId="0" borderId="0" xfId="23" applyFill="1" applyBorder="1" applyAlignment="1" applyProtection="1">
      <alignment vertical="center"/>
      <protection locked="0"/>
    </xf>
    <xf numFmtId="165" fontId="25" fillId="0" borderId="0" xfId="0" applyNumberFormat="1" applyFont="1" applyFill="1" applyBorder="1" applyAlignment="1">
      <alignment horizontal="center"/>
    </xf>
    <xf numFmtId="170" fontId="19" fillId="0" borderId="0" xfId="0" applyFont="1" applyFill="1" applyBorder="1" applyAlignment="1">
      <alignment horizontal="centerContinuous"/>
    </xf>
    <xf numFmtId="170" fontId="0" fillId="0" borderId="0" xfId="0" applyFill="1" applyBorder="1" applyAlignment="1">
      <alignment horizontal="centerContinuous"/>
    </xf>
    <xf numFmtId="164" fontId="32" fillId="0" borderId="0" xfId="23" applyFont="1" applyFill="1" applyBorder="1" applyAlignment="1" applyProtection="1">
      <alignment vertical="center"/>
      <protection locked="0"/>
    </xf>
    <xf numFmtId="170" fontId="0" fillId="0" borderId="2" xfId="0" applyBorder="1"/>
    <xf numFmtId="170" fontId="0" fillId="0" borderId="0" xfId="0" applyFill="1" applyBorder="1" applyAlignment="1">
      <alignment horizontal="center"/>
    </xf>
    <xf numFmtId="22" fontId="0" fillId="0" borderId="0" xfId="0" applyNumberFormat="1"/>
    <xf numFmtId="2" fontId="0" fillId="0" borderId="0" xfId="0" applyNumberFormat="1" applyFill="1"/>
    <xf numFmtId="2" fontId="111" fillId="0" borderId="0" xfId="20" applyNumberFormat="1" applyFill="1" applyBorder="1" applyAlignment="1" applyProtection="1">
      <alignment horizontal="center"/>
      <protection locked="0"/>
    </xf>
    <xf numFmtId="170" fontId="8" fillId="0" borderId="0" xfId="0" applyFont="1" applyFill="1" applyBorder="1" applyAlignment="1" applyProtection="1">
      <alignment horizontal="center"/>
    </xf>
    <xf numFmtId="170" fontId="16" fillId="0" borderId="0" xfId="0" applyFont="1" applyFill="1" applyAlignment="1" applyProtection="1"/>
    <xf numFmtId="170" fontId="8" fillId="0" borderId="0" xfId="0" applyFont="1" applyAlignment="1" applyProtection="1">
      <alignment horizontal="left" indent="1"/>
    </xf>
    <xf numFmtId="170" fontId="11" fillId="0" borderId="0" xfId="0" applyFont="1" applyAlignment="1" applyProtection="1">
      <alignment horizontal="left" indent="1"/>
    </xf>
    <xf numFmtId="170" fontId="8" fillId="0" borderId="0" xfId="0" applyFont="1" applyFill="1" applyBorder="1" applyProtection="1"/>
    <xf numFmtId="164" fontId="51" fillId="0" borderId="0" xfId="14" applyFont="1" applyProtection="1"/>
    <xf numFmtId="164" fontId="51" fillId="0" borderId="0" xfId="16" applyFont="1" applyProtection="1"/>
    <xf numFmtId="170" fontId="51" fillId="0" borderId="2" xfId="0" applyFont="1" applyFill="1" applyBorder="1" applyAlignment="1" applyProtection="1">
      <alignment horizontal="center"/>
    </xf>
    <xf numFmtId="170" fontId="51" fillId="0" borderId="2" xfId="0" applyFont="1" applyFill="1" applyBorder="1" applyProtection="1"/>
    <xf numFmtId="164" fontId="51" fillId="0" borderId="2" xfId="16" applyFont="1" applyBorder="1" applyProtection="1"/>
    <xf numFmtId="170" fontId="52" fillId="0" borderId="2" xfId="0" applyFont="1" applyBorder="1" applyAlignment="1" applyProtection="1">
      <alignment horizontal="left" indent="1"/>
    </xf>
    <xf numFmtId="170" fontId="53" fillId="0" borderId="2" xfId="0" applyFont="1" applyBorder="1"/>
    <xf numFmtId="170" fontId="54" fillId="2" borderId="2" xfId="0" applyFont="1" applyFill="1" applyBorder="1" applyAlignment="1" applyProtection="1">
      <alignment horizontal="center"/>
    </xf>
    <xf numFmtId="170" fontId="54" fillId="2" borderId="2" xfId="0" applyFont="1" applyFill="1" applyBorder="1" applyAlignment="1">
      <alignment horizontal="center"/>
    </xf>
    <xf numFmtId="170" fontId="14" fillId="0" borderId="0" xfId="0" applyFont="1"/>
    <xf numFmtId="3" fontId="8" fillId="3" borderId="3" xfId="0" applyNumberFormat="1" applyFont="1" applyFill="1" applyBorder="1" applyAlignment="1">
      <alignment horizontal="right"/>
    </xf>
    <xf numFmtId="3" fontId="8" fillId="3" borderId="3" xfId="1" applyNumberFormat="1" applyFont="1" applyFill="1" applyBorder="1"/>
    <xf numFmtId="9" fontId="8" fillId="3" borderId="3" xfId="19" applyFont="1" applyFill="1" applyBorder="1"/>
    <xf numFmtId="9" fontId="8" fillId="3" borderId="3" xfId="19" applyNumberFormat="1" applyFont="1" applyFill="1" applyBorder="1"/>
    <xf numFmtId="170" fontId="8" fillId="3" borderId="3" xfId="0" applyFont="1" applyFill="1" applyBorder="1"/>
    <xf numFmtId="9" fontId="8" fillId="3" borderId="3" xfId="19" applyFont="1" applyFill="1" applyBorder="1" applyAlignment="1">
      <alignment horizontal="center"/>
    </xf>
    <xf numFmtId="170" fontId="8" fillId="0" borderId="0" xfId="0" applyFont="1"/>
    <xf numFmtId="170" fontId="26" fillId="0" borderId="0" xfId="0" applyFont="1" applyAlignment="1">
      <alignment horizontal="center"/>
    </xf>
    <xf numFmtId="164" fontId="45" fillId="0" borderId="0" xfId="13" applyFont="1" applyFill="1" applyAlignment="1">
      <alignment vertical="center"/>
    </xf>
    <xf numFmtId="170" fontId="7" fillId="0" borderId="0" xfId="0" applyFont="1"/>
    <xf numFmtId="170" fontId="37" fillId="0" borderId="0" xfId="0" applyFont="1" applyFill="1"/>
    <xf numFmtId="170" fontId="58" fillId="2" borderId="4" xfId="0" applyFont="1" applyFill="1" applyBorder="1" applyAlignment="1">
      <alignment vertical="center"/>
    </xf>
    <xf numFmtId="170" fontId="56" fillId="0" borderId="0" xfId="18" applyNumberFormat="1" applyFont="1" applyFill="1" applyBorder="1" applyAlignment="1">
      <alignment horizontal="center" vertical="center" wrapText="1"/>
    </xf>
    <xf numFmtId="170" fontId="56" fillId="4" borderId="5" xfId="18" applyNumberFormat="1" applyFont="1" applyFill="1" applyBorder="1" applyAlignment="1">
      <alignment horizontal="center" vertical="center" wrapText="1"/>
    </xf>
    <xf numFmtId="15" fontId="0" fillId="0" borderId="0" xfId="0" applyNumberFormat="1" applyFont="1" applyFill="1" applyBorder="1" applyAlignment="1">
      <alignment horizontal="center"/>
    </xf>
    <xf numFmtId="1" fontId="14" fillId="0" borderId="0" xfId="0" applyNumberFormat="1" applyFont="1" applyFill="1" applyBorder="1" applyAlignment="1">
      <alignment horizontal="center"/>
    </xf>
    <xf numFmtId="1" fontId="60" fillId="3" borderId="0" xfId="0" applyNumberFormat="1" applyFont="1" applyFill="1" applyBorder="1" applyAlignment="1">
      <alignment horizontal="center"/>
    </xf>
    <xf numFmtId="170" fontId="60" fillId="0" borderId="0" xfId="0" applyFont="1" applyFill="1" applyBorder="1" applyAlignment="1" applyProtection="1">
      <alignment horizontal="left"/>
    </xf>
    <xf numFmtId="170" fontId="61" fillId="0" borderId="0" xfId="0" applyFont="1"/>
    <xf numFmtId="164" fontId="32" fillId="0" borderId="0" xfId="23" applyFont="1" applyFill="1" applyBorder="1" applyAlignment="1" applyProtection="1">
      <alignment horizontal="center" vertical="center"/>
      <protection locked="0"/>
    </xf>
    <xf numFmtId="15" fontId="0" fillId="0" borderId="0" xfId="0" applyNumberFormat="1"/>
    <xf numFmtId="170" fontId="0" fillId="0" borderId="2" xfId="0" quotePrefix="1" applyNumberFormat="1" applyBorder="1"/>
    <xf numFmtId="164" fontId="24" fillId="0" borderId="6" xfId="23" applyFont="1" applyBorder="1" applyAlignment="1" applyProtection="1"/>
    <xf numFmtId="164" fontId="111" fillId="0" borderId="6" xfId="23" applyFill="1" applyBorder="1" applyAlignment="1" applyProtection="1">
      <alignment vertical="center"/>
    </xf>
    <xf numFmtId="164" fontId="3" fillId="0" borderId="6" xfId="23" applyFont="1" applyFill="1" applyBorder="1" applyAlignment="1" applyProtection="1">
      <alignment vertical="center"/>
    </xf>
    <xf numFmtId="164" fontId="24" fillId="0" borderId="0" xfId="23" applyFont="1" applyBorder="1" applyAlignment="1" applyProtection="1"/>
    <xf numFmtId="164" fontId="111" fillId="0" borderId="0" xfId="23" applyFill="1" applyBorder="1" applyAlignment="1" applyProtection="1">
      <alignment vertical="center"/>
    </xf>
    <xf numFmtId="164" fontId="3" fillId="0" borderId="0" xfId="23" applyFont="1" applyFill="1" applyBorder="1" applyAlignment="1" applyProtection="1">
      <alignment vertical="center"/>
    </xf>
    <xf numFmtId="170" fontId="25" fillId="0" borderId="7" xfId="0" applyFont="1" applyBorder="1" applyAlignment="1" applyProtection="1">
      <alignment horizontal="center"/>
    </xf>
    <xf numFmtId="15" fontId="25" fillId="0" borderId="8" xfId="0" applyNumberFormat="1" applyFont="1" applyBorder="1" applyAlignment="1" applyProtection="1">
      <alignment horizontal="center"/>
    </xf>
    <xf numFmtId="170" fontId="25" fillId="0" borderId="9" xfId="0" applyFont="1" applyBorder="1" applyAlignment="1" applyProtection="1">
      <alignment horizontal="center"/>
    </xf>
    <xf numFmtId="166" fontId="8" fillId="0" borderId="0" xfId="0" applyNumberFormat="1" applyFont="1" applyFill="1" applyBorder="1" applyAlignment="1" applyProtection="1"/>
    <xf numFmtId="10" fontId="4" fillId="0" borderId="0" xfId="19" applyNumberFormat="1" applyFont="1" applyFill="1" applyBorder="1" applyAlignment="1" applyProtection="1">
      <alignment horizontal="center"/>
    </xf>
    <xf numFmtId="170" fontId="4" fillId="0" borderId="0" xfId="0" applyFont="1" applyFill="1" applyBorder="1" applyAlignment="1" applyProtection="1"/>
    <xf numFmtId="170" fontId="19" fillId="0" borderId="0" xfId="0" applyFont="1" applyFill="1" applyBorder="1" applyAlignment="1" applyProtection="1">
      <alignment horizontal="centerContinuous" wrapText="1"/>
    </xf>
    <xf numFmtId="170" fontId="19" fillId="0" borderId="0" xfId="0" applyFont="1" applyFill="1" applyBorder="1" applyAlignment="1" applyProtection="1">
      <alignment horizontal="centerContinuous"/>
    </xf>
    <xf numFmtId="170" fontId="0" fillId="0" borderId="0" xfId="0" applyFill="1" applyBorder="1" applyAlignment="1" applyProtection="1">
      <alignment horizontal="centerContinuous"/>
    </xf>
    <xf numFmtId="15" fontId="19" fillId="0" borderId="10" xfId="0" applyNumberFormat="1" applyFont="1" applyFill="1" applyBorder="1" applyAlignment="1" applyProtection="1"/>
    <xf numFmtId="170" fontId="19" fillId="0" borderId="10" xfId="0" applyFont="1" applyFill="1" applyBorder="1" applyProtection="1"/>
    <xf numFmtId="170" fontId="19" fillId="0" borderId="11" xfId="0" applyFont="1" applyFill="1" applyBorder="1" applyProtection="1"/>
    <xf numFmtId="164" fontId="31" fillId="0" borderId="12" xfId="23" applyFont="1" applyBorder="1" applyAlignment="1" applyProtection="1"/>
    <xf numFmtId="164" fontId="32" fillId="0" borderId="12" xfId="23" applyFont="1" applyFill="1" applyBorder="1" applyAlignment="1" applyProtection="1">
      <alignment vertical="center"/>
    </xf>
    <xf numFmtId="164" fontId="32" fillId="0" borderId="12" xfId="23" applyFont="1" applyFill="1" applyBorder="1" applyAlignment="1" applyProtection="1">
      <alignment horizontal="center" vertical="center"/>
    </xf>
    <xf numFmtId="164" fontId="32" fillId="0" borderId="0" xfId="23" applyFont="1" applyFill="1" applyBorder="1" applyAlignment="1" applyProtection="1">
      <alignment vertical="center"/>
    </xf>
    <xf numFmtId="164" fontId="31" fillId="0" borderId="0" xfId="23" applyFont="1" applyBorder="1" applyAlignment="1" applyProtection="1"/>
    <xf numFmtId="164" fontId="33" fillId="0" borderId="0" xfId="23" applyFont="1" applyFill="1" applyBorder="1" applyAlignment="1" applyProtection="1">
      <alignment vertical="center"/>
    </xf>
    <xf numFmtId="170" fontId="7" fillId="0" borderId="0" xfId="0" applyFont="1" applyBorder="1" applyAlignment="1" applyProtection="1">
      <alignment horizontal="center"/>
    </xf>
    <xf numFmtId="170" fontId="7" fillId="0" borderId="13" xfId="0" applyFont="1" applyBorder="1" applyAlignment="1" applyProtection="1">
      <alignment horizontal="center"/>
    </xf>
    <xf numFmtId="170" fontId="7" fillId="0" borderId="13" xfId="0" applyFont="1" applyBorder="1" applyAlignment="1" applyProtection="1">
      <alignment horizontal="center" wrapText="1"/>
    </xf>
    <xf numFmtId="170" fontId="7" fillId="0" borderId="14" xfId="0" applyFont="1" applyBorder="1" applyAlignment="1" applyProtection="1">
      <alignment horizontal="center"/>
    </xf>
    <xf numFmtId="170" fontId="7" fillId="0" borderId="15" xfId="0" applyFont="1" applyBorder="1" applyAlignment="1" applyProtection="1">
      <alignment horizontal="center"/>
    </xf>
    <xf numFmtId="170" fontId="7" fillId="0" borderId="16" xfId="0" applyFont="1" applyBorder="1" applyAlignment="1" applyProtection="1">
      <alignment horizontal="center"/>
    </xf>
    <xf numFmtId="1" fontId="14" fillId="3" borderId="17" xfId="0" applyNumberFormat="1" applyFont="1" applyFill="1" applyBorder="1" applyAlignment="1" applyProtection="1">
      <alignment horizontal="center"/>
    </xf>
    <xf numFmtId="170" fontId="0" fillId="0" borderId="18" xfId="0" applyBorder="1" applyProtection="1"/>
    <xf numFmtId="170" fontId="0" fillId="0" borderId="14" xfId="0" applyBorder="1" applyAlignment="1" applyProtection="1">
      <alignment horizontal="center"/>
    </xf>
    <xf numFmtId="170" fontId="0" fillId="0" borderId="16" xfId="0" applyBorder="1" applyAlignment="1" applyProtection="1">
      <alignment horizontal="center"/>
    </xf>
    <xf numFmtId="170" fontId="25" fillId="0" borderId="13" xfId="0" applyFont="1" applyBorder="1" applyAlignment="1" applyProtection="1">
      <alignment horizontal="center"/>
    </xf>
    <xf numFmtId="170" fontId="25" fillId="0" borderId="14" xfId="0" applyFont="1" applyBorder="1" applyAlignment="1" applyProtection="1">
      <alignment horizontal="center"/>
    </xf>
    <xf numFmtId="170" fontId="0" fillId="0" borderId="0" xfId="0" applyFill="1" applyBorder="1" applyAlignment="1" applyProtection="1">
      <alignment horizontal="center" wrapText="1"/>
    </xf>
    <xf numFmtId="164" fontId="78" fillId="0" borderId="0" xfId="1" applyFont="1" applyFill="1" applyBorder="1" applyProtection="1"/>
    <xf numFmtId="164" fontId="0" fillId="0" borderId="0" xfId="0" applyNumberFormat="1" applyFill="1" applyBorder="1" applyProtection="1"/>
    <xf numFmtId="164" fontId="50" fillId="0" borderId="19" xfId="23" applyFont="1" applyFill="1" applyBorder="1" applyAlignment="1" applyProtection="1"/>
    <xf numFmtId="164" fontId="32" fillId="0" borderId="19" xfId="23" applyFont="1" applyFill="1" applyBorder="1" applyAlignment="1" applyProtection="1">
      <alignment vertical="center"/>
    </xf>
    <xf numFmtId="3" fontId="49" fillId="5" borderId="20" xfId="0" applyNumberFormat="1" applyFont="1" applyFill="1" applyBorder="1" applyAlignment="1" applyProtection="1">
      <alignment vertical="center"/>
      <protection locked="0"/>
    </xf>
    <xf numFmtId="164" fontId="21" fillId="0" borderId="0" xfId="0" applyNumberFormat="1" applyFont="1" applyAlignment="1" applyProtection="1">
      <alignment horizontal="right"/>
    </xf>
    <xf numFmtId="166" fontId="21" fillId="0" borderId="0" xfId="1" applyNumberFormat="1" applyFont="1" applyAlignment="1" applyProtection="1">
      <alignment horizontal="left"/>
    </xf>
    <xf numFmtId="15" fontId="21" fillId="0" borderId="0" xfId="0" applyNumberFormat="1" applyFont="1" applyAlignment="1" applyProtection="1">
      <alignment horizontal="left"/>
    </xf>
    <xf numFmtId="15" fontId="21" fillId="0" borderId="0" xfId="0" applyNumberFormat="1" applyFont="1" applyAlignment="1" applyProtection="1">
      <alignment horizontal="right"/>
    </xf>
    <xf numFmtId="164" fontId="21" fillId="0" borderId="0" xfId="0" applyNumberFormat="1" applyFont="1" applyProtection="1"/>
    <xf numFmtId="164" fontId="21" fillId="0" borderId="0" xfId="0" applyNumberFormat="1" applyFont="1" applyBorder="1" applyProtection="1"/>
    <xf numFmtId="164" fontId="21" fillId="0" borderId="0" xfId="0" applyNumberFormat="1" applyFont="1" applyBorder="1" applyAlignment="1" applyProtection="1">
      <alignment horizontal="right"/>
    </xf>
    <xf numFmtId="166" fontId="21" fillId="0" borderId="0" xfId="1" applyNumberFormat="1" applyFont="1" applyBorder="1" applyAlignment="1" applyProtection="1">
      <alignment horizontal="left"/>
    </xf>
    <xf numFmtId="170" fontId="12" fillId="0" borderId="0" xfId="0" applyFont="1" applyBorder="1" applyAlignment="1" applyProtection="1">
      <alignment horizontal="center"/>
    </xf>
    <xf numFmtId="170" fontId="12" fillId="0" borderId="0" xfId="0" applyFont="1" applyAlignment="1" applyProtection="1">
      <alignment horizontal="center"/>
    </xf>
    <xf numFmtId="170" fontId="27" fillId="0" borderId="2" xfId="0" applyFont="1" applyBorder="1" applyAlignment="1" applyProtection="1">
      <alignment horizontal="center" vertical="center" wrapText="1"/>
    </xf>
    <xf numFmtId="15" fontId="19" fillId="0" borderId="0" xfId="0" applyNumberFormat="1" applyFont="1" applyFill="1" applyBorder="1" applyAlignment="1" applyProtection="1"/>
    <xf numFmtId="15" fontId="19" fillId="0" borderId="0" xfId="0" applyNumberFormat="1" applyFont="1" applyFill="1" applyBorder="1" applyAlignment="1" applyProtection="1">
      <alignment horizontal="center" wrapText="1"/>
    </xf>
    <xf numFmtId="170" fontId="19" fillId="0" borderId="0" xfId="0" applyFont="1" applyFill="1" applyBorder="1" applyProtection="1"/>
    <xf numFmtId="170" fontId="0" fillId="0" borderId="0" xfId="0" applyFill="1" applyBorder="1" applyAlignment="1" applyProtection="1">
      <alignment horizontal="center"/>
    </xf>
    <xf numFmtId="170" fontId="19" fillId="0" borderId="0" xfId="0" applyFont="1" applyFill="1" applyBorder="1" applyAlignment="1" applyProtection="1"/>
    <xf numFmtId="170" fontId="0" fillId="0" borderId="14" xfId="0" applyBorder="1" applyAlignment="1" applyProtection="1">
      <alignment horizontal="center" wrapText="1"/>
    </xf>
    <xf numFmtId="170" fontId="34" fillId="0" borderId="0" xfId="0" applyFont="1" applyProtection="1"/>
    <xf numFmtId="170" fontId="34" fillId="0" borderId="0" xfId="0" applyFont="1" applyAlignment="1" applyProtection="1">
      <alignment horizontal="right"/>
    </xf>
    <xf numFmtId="170" fontId="34" fillId="0" borderId="0" xfId="0" applyFont="1" applyBorder="1" applyProtection="1"/>
    <xf numFmtId="170" fontId="36" fillId="0" borderId="0" xfId="0" applyFont="1" applyBorder="1" applyAlignment="1" applyProtection="1">
      <alignment horizontal="left" vertical="center"/>
    </xf>
    <xf numFmtId="170" fontId="36" fillId="0" borderId="0" xfId="0" applyFont="1" applyBorder="1" applyAlignment="1" applyProtection="1">
      <alignment horizontal="left"/>
    </xf>
    <xf numFmtId="167" fontId="36" fillId="0" borderId="0" xfId="0" applyNumberFormat="1" applyFont="1" applyBorder="1" applyAlignment="1" applyProtection="1">
      <alignment horizontal="left"/>
    </xf>
    <xf numFmtId="170" fontId="37" fillId="0" borderId="0" xfId="0" applyFont="1" applyProtection="1"/>
    <xf numFmtId="170" fontId="38" fillId="0" borderId="0" xfId="0" applyFont="1" applyFill="1" applyBorder="1" applyAlignment="1" applyProtection="1">
      <alignment horizontal="right"/>
    </xf>
    <xf numFmtId="3" fontId="42" fillId="0" borderId="0" xfId="0" applyNumberFormat="1" applyFont="1" applyFill="1" applyBorder="1" applyAlignment="1" applyProtection="1">
      <alignment horizontal="right" vertical="center"/>
    </xf>
    <xf numFmtId="170" fontId="39" fillId="3" borderId="0" xfId="0" applyNumberFormat="1" applyFont="1" applyFill="1" applyBorder="1" applyAlignment="1" applyProtection="1">
      <alignment horizontal="right"/>
    </xf>
    <xf numFmtId="170" fontId="41" fillId="3" borderId="0" xfId="0" applyFont="1" applyFill="1" applyBorder="1" applyAlignment="1" applyProtection="1">
      <alignment horizontal="center" vertical="center"/>
    </xf>
    <xf numFmtId="170" fontId="46" fillId="0" borderId="0" xfId="0" applyFont="1" applyFill="1" applyBorder="1" applyAlignment="1" applyProtection="1">
      <alignment horizontal="center"/>
    </xf>
    <xf numFmtId="170" fontId="39" fillId="0" borderId="0" xfId="0" applyNumberFormat="1" applyFont="1" applyFill="1" applyBorder="1" applyAlignment="1" applyProtection="1">
      <alignment horizontal="right"/>
    </xf>
    <xf numFmtId="9" fontId="40" fillId="0" borderId="0" xfId="0" applyNumberFormat="1" applyFont="1" applyFill="1" applyBorder="1" applyProtection="1"/>
    <xf numFmtId="170" fontId="27" fillId="0" borderId="23" xfId="0" applyNumberFormat="1" applyFont="1" applyFill="1" applyBorder="1" applyAlignment="1" applyProtection="1">
      <alignment vertical="center"/>
    </xf>
    <xf numFmtId="170" fontId="35" fillId="0" borderId="0" xfId="0" applyFont="1" applyProtection="1"/>
    <xf numFmtId="170" fontId="48" fillId="0" borderId="0" xfId="0" applyFont="1" applyProtection="1"/>
    <xf numFmtId="170" fontId="43" fillId="0" borderId="0" xfId="0" applyFont="1" applyProtection="1"/>
    <xf numFmtId="170" fontId="55" fillId="0" borderId="0" xfId="0" applyFont="1" applyBorder="1" applyAlignment="1" applyProtection="1">
      <alignment wrapText="1"/>
    </xf>
    <xf numFmtId="170" fontId="51" fillId="0" borderId="0" xfId="0" applyFont="1" applyFill="1" applyBorder="1" applyAlignment="1" applyProtection="1"/>
    <xf numFmtId="164" fontId="8" fillId="0" borderId="0" xfId="0" applyNumberFormat="1" applyFont="1"/>
    <xf numFmtId="170" fontId="21" fillId="0" borderId="0" xfId="0" applyNumberFormat="1" applyFont="1" applyAlignment="1" applyProtection="1">
      <alignment horizontal="center"/>
    </xf>
    <xf numFmtId="170" fontId="21" fillId="0" borderId="0" xfId="0" applyFont="1" applyAlignment="1" applyProtection="1">
      <alignment horizontal="center"/>
    </xf>
    <xf numFmtId="15" fontId="21" fillId="0" borderId="0" xfId="0" applyNumberFormat="1" applyFont="1" applyAlignment="1" applyProtection="1">
      <alignment horizontal="center"/>
    </xf>
    <xf numFmtId="164" fontId="0" fillId="0" borderId="0" xfId="0" applyNumberFormat="1" applyAlignment="1" applyProtection="1">
      <alignment horizontal="right"/>
    </xf>
    <xf numFmtId="3" fontId="0" fillId="0" borderId="0" xfId="0" applyNumberFormat="1" applyProtection="1"/>
    <xf numFmtId="164" fontId="30" fillId="0" borderId="0" xfId="0" applyNumberFormat="1" applyFont="1" applyBorder="1" applyProtection="1"/>
    <xf numFmtId="166" fontId="4" fillId="0" borderId="0" xfId="1" applyNumberFormat="1" applyFont="1" applyFill="1" applyBorder="1" applyAlignment="1" applyProtection="1">
      <protection locked="0"/>
    </xf>
    <xf numFmtId="166" fontId="4" fillId="0" borderId="0" xfId="1" applyNumberFormat="1" applyFont="1" applyFill="1" applyBorder="1" applyProtection="1">
      <protection locked="0"/>
    </xf>
    <xf numFmtId="170" fontId="0" fillId="0" borderId="0" xfId="0" applyBorder="1" applyAlignment="1">
      <alignment horizontal="center"/>
    </xf>
    <xf numFmtId="170" fontId="8" fillId="3" borderId="0" xfId="0" applyFont="1" applyFill="1"/>
    <xf numFmtId="165" fontId="8" fillId="3" borderId="0" xfId="0" applyNumberFormat="1" applyFont="1" applyFill="1"/>
    <xf numFmtId="166" fontId="8" fillId="3" borderId="0" xfId="0" applyNumberFormat="1" applyFont="1" applyFill="1"/>
    <xf numFmtId="3" fontId="8" fillId="3" borderId="0" xfId="0" applyNumberFormat="1" applyFont="1" applyFill="1" applyProtection="1"/>
    <xf numFmtId="165" fontId="8" fillId="3" borderId="0" xfId="0" applyNumberFormat="1" applyFont="1" applyFill="1" applyProtection="1"/>
    <xf numFmtId="170" fontId="27" fillId="0" borderId="0" xfId="0" applyFont="1" applyFill="1" applyAlignment="1" applyProtection="1">
      <alignment horizontal="left"/>
      <protection locked="0"/>
    </xf>
    <xf numFmtId="170" fontId="27" fillId="0" borderId="0" xfId="0" applyFont="1" applyFill="1" applyBorder="1" applyAlignment="1" applyProtection="1">
      <alignment horizontal="left"/>
      <protection locked="0"/>
    </xf>
    <xf numFmtId="170" fontId="21" fillId="0" borderId="0" xfId="0" applyFont="1" applyFill="1" applyBorder="1" applyAlignment="1">
      <alignment vertical="center" wrapText="1"/>
    </xf>
    <xf numFmtId="170" fontId="21" fillId="0" borderId="0" xfId="0" applyFont="1" applyFill="1" applyBorder="1" applyAlignment="1">
      <alignment horizontal="center"/>
    </xf>
    <xf numFmtId="170" fontId="0" fillId="3" borderId="0" xfId="0" applyFill="1" applyBorder="1" applyAlignment="1">
      <alignment horizontal="center"/>
    </xf>
    <xf numFmtId="170" fontId="21" fillId="0" borderId="24" xfId="0" applyFont="1" applyFill="1" applyBorder="1" applyAlignment="1" applyProtection="1">
      <alignment horizontal="center" wrapText="1"/>
    </xf>
    <xf numFmtId="170" fontId="0" fillId="0" borderId="25" xfId="0" applyBorder="1" applyProtection="1"/>
    <xf numFmtId="164" fontId="10" fillId="0" borderId="0" xfId="12" applyFont="1" applyFill="1" applyAlignment="1" applyProtection="1">
      <alignment horizontal="center" vertical="center"/>
    </xf>
    <xf numFmtId="164" fontId="9" fillId="0" borderId="0" xfId="12" applyFont="1" applyFill="1" applyAlignment="1" applyProtection="1">
      <alignment vertical="center"/>
    </xf>
    <xf numFmtId="170" fontId="62" fillId="0" borderId="0" xfId="0" applyFont="1"/>
    <xf numFmtId="164" fontId="7" fillId="0" borderId="0" xfId="0" applyNumberFormat="1" applyFont="1" applyAlignment="1" applyProtection="1">
      <alignment horizontal="center"/>
    </xf>
    <xf numFmtId="164" fontId="13" fillId="0" borderId="26" xfId="20" applyFont="1" applyBorder="1" applyAlignment="1" applyProtection="1">
      <alignment horizontal="right"/>
    </xf>
    <xf numFmtId="170" fontId="6" fillId="0" borderId="0" xfId="0" applyFont="1"/>
    <xf numFmtId="170" fontId="0" fillId="3" borderId="0" xfId="0" applyFill="1" applyProtection="1"/>
    <xf numFmtId="170" fontId="0" fillId="3" borderId="27" xfId="0" applyFill="1" applyBorder="1" applyProtection="1"/>
    <xf numFmtId="164" fontId="68" fillId="0" borderId="0" xfId="0" applyNumberFormat="1" applyFont="1"/>
    <xf numFmtId="170" fontId="68" fillId="0" borderId="0" xfId="0" applyFont="1"/>
    <xf numFmtId="164" fontId="0" fillId="0" borderId="0" xfId="0" quotePrefix="1" applyNumberFormat="1"/>
    <xf numFmtId="164" fontId="0" fillId="0" borderId="0" xfId="0" applyNumberFormat="1"/>
    <xf numFmtId="170" fontId="27" fillId="0" borderId="28" xfId="0" applyNumberFormat="1" applyFont="1" applyFill="1" applyBorder="1" applyAlignment="1" applyProtection="1">
      <alignment vertical="center"/>
    </xf>
    <xf numFmtId="164" fontId="111" fillId="0" borderId="0" xfId="17" applyFill="1" applyBorder="1" applyAlignment="1" applyProtection="1">
      <alignment horizontal="center"/>
    </xf>
    <xf numFmtId="170" fontId="27" fillId="0" borderId="0" xfId="0" quotePrefix="1" applyFont="1" applyProtection="1"/>
    <xf numFmtId="170" fontId="47" fillId="0" borderId="29" xfId="0" applyFont="1" applyBorder="1" applyAlignment="1">
      <alignment horizontal="justify" vertical="center" wrapText="1"/>
    </xf>
    <xf numFmtId="170" fontId="47" fillId="0" borderId="30" xfId="0" applyFont="1" applyBorder="1" applyAlignment="1">
      <alignment horizontal="justify" vertical="center" wrapText="1"/>
    </xf>
    <xf numFmtId="170" fontId="47" fillId="0" borderId="31" xfId="0" applyFont="1" applyBorder="1" applyAlignment="1">
      <alignment horizontal="justify" vertical="center" wrapText="1"/>
    </xf>
    <xf numFmtId="170" fontId="67" fillId="0" borderId="30" xfId="0" applyFont="1" applyBorder="1" applyAlignment="1">
      <alignment horizontal="justify" vertical="center" wrapText="1"/>
    </xf>
    <xf numFmtId="164" fontId="70" fillId="0" borderId="19" xfId="23" applyFont="1" applyFill="1" applyBorder="1" applyAlignment="1" applyProtection="1"/>
    <xf numFmtId="164" fontId="5" fillId="0" borderId="19" xfId="23" applyFont="1" applyFill="1" applyBorder="1" applyAlignment="1" applyProtection="1">
      <alignment vertical="center"/>
    </xf>
    <xf numFmtId="170" fontId="66" fillId="0" borderId="29" xfId="0" applyFont="1" applyBorder="1" applyAlignment="1">
      <alignment vertical="center" wrapText="1"/>
    </xf>
    <xf numFmtId="170" fontId="66" fillId="0" borderId="30" xfId="0" applyFont="1" applyBorder="1" applyAlignment="1">
      <alignment vertical="center" wrapText="1"/>
    </xf>
    <xf numFmtId="170" fontId="2" fillId="0" borderId="32" xfId="0" applyFont="1" applyFill="1" applyBorder="1" applyAlignment="1" applyProtection="1">
      <alignment horizontal="center"/>
    </xf>
    <xf numFmtId="170" fontId="1" fillId="0" borderId="0" xfId="0" applyFont="1"/>
    <xf numFmtId="170" fontId="73" fillId="0" borderId="0" xfId="0" applyFont="1"/>
    <xf numFmtId="170" fontId="47" fillId="0" borderId="29" xfId="0" applyFont="1" applyBorder="1" applyAlignment="1" applyProtection="1">
      <alignment horizontal="justify" vertical="center" wrapText="1"/>
      <protection locked="0"/>
    </xf>
    <xf numFmtId="170" fontId="67" fillId="0" borderId="30" xfId="0" applyFont="1" applyBorder="1" applyAlignment="1" applyProtection="1">
      <alignment horizontal="justify" vertical="center" wrapText="1"/>
      <protection locked="0"/>
    </xf>
    <xf numFmtId="170" fontId="67" fillId="0" borderId="31" xfId="0" applyFont="1" applyBorder="1" applyAlignment="1" applyProtection="1">
      <alignment horizontal="justify" vertical="center" wrapText="1"/>
      <protection locked="0"/>
    </xf>
    <xf numFmtId="164" fontId="75" fillId="0" borderId="19" xfId="23" applyFont="1" applyFill="1" applyBorder="1" applyAlignment="1" applyProtection="1">
      <alignment vertical="center"/>
    </xf>
    <xf numFmtId="170" fontId="74" fillId="0" borderId="0" xfId="0" applyFont="1" applyFill="1"/>
    <xf numFmtId="15" fontId="29" fillId="0" borderId="0" xfId="0" applyNumberFormat="1" applyFont="1" applyAlignment="1" applyProtection="1">
      <alignment horizontal="center"/>
    </xf>
    <xf numFmtId="1" fontId="14" fillId="6" borderId="2" xfId="0" applyNumberFormat="1" applyFont="1" applyFill="1" applyBorder="1" applyAlignment="1" applyProtection="1">
      <alignment horizontal="center"/>
      <protection locked="0"/>
    </xf>
    <xf numFmtId="1" fontId="14" fillId="6" borderId="33" xfId="0" applyNumberFormat="1" applyFont="1" applyFill="1" applyBorder="1" applyAlignment="1" applyProtection="1">
      <alignment horizontal="center"/>
      <protection locked="0"/>
    </xf>
    <xf numFmtId="166" fontId="0" fillId="0" borderId="0" xfId="0" applyNumberFormat="1" applyProtection="1"/>
    <xf numFmtId="170" fontId="47" fillId="0" borderId="29" xfId="0" applyFont="1" applyBorder="1" applyAlignment="1" applyProtection="1">
      <alignment horizontal="left" vertical="center" wrapText="1"/>
      <protection locked="0"/>
    </xf>
    <xf numFmtId="170" fontId="47" fillId="0" borderId="30" xfId="0" applyFont="1" applyBorder="1" applyAlignment="1" applyProtection="1">
      <alignment horizontal="left" vertical="center" wrapText="1"/>
      <protection locked="0"/>
    </xf>
    <xf numFmtId="170" fontId="47" fillId="0" borderId="31" xfId="0" applyFont="1" applyBorder="1" applyAlignment="1" applyProtection="1">
      <alignment horizontal="left" vertical="center" wrapText="1"/>
      <protection locked="0"/>
    </xf>
    <xf numFmtId="164" fontId="13" fillId="0" borderId="0" xfId="15" applyFont="1" applyFill="1" applyAlignment="1" applyProtection="1">
      <alignment horizontal="right" vertical="center"/>
    </xf>
    <xf numFmtId="170" fontId="80" fillId="0" borderId="0" xfId="0" applyFont="1" applyFill="1" applyBorder="1" applyAlignment="1" applyProtection="1">
      <alignment horizontal="right"/>
    </xf>
    <xf numFmtId="164" fontId="81" fillId="0" borderId="6" xfId="23" applyFont="1" applyFill="1" applyBorder="1" applyAlignment="1" applyProtection="1">
      <alignment horizontal="left" vertical="center"/>
    </xf>
    <xf numFmtId="170" fontId="82" fillId="0" borderId="0" xfId="0" applyFont="1" applyFill="1" applyBorder="1" applyProtection="1"/>
    <xf numFmtId="170" fontId="80" fillId="0" borderId="0" xfId="0" applyFont="1" applyBorder="1" applyProtection="1"/>
    <xf numFmtId="3" fontId="4" fillId="0" borderId="0" xfId="0" applyNumberFormat="1" applyFont="1" applyAlignment="1" applyProtection="1">
      <alignment horizontal="right"/>
    </xf>
    <xf numFmtId="15" fontId="79" fillId="0" borderId="0" xfId="0" applyNumberFormat="1" applyFont="1" applyFill="1" applyBorder="1" applyAlignment="1" applyProtection="1">
      <alignment horizontal="left"/>
    </xf>
    <xf numFmtId="170" fontId="85" fillId="0" borderId="0" xfId="0" applyFont="1" applyFill="1" applyBorder="1" applyAlignment="1" applyProtection="1">
      <alignment horizontal="center" wrapText="1"/>
    </xf>
    <xf numFmtId="170" fontId="80" fillId="0" borderId="0" xfId="0" applyFont="1" applyFill="1" applyBorder="1" applyAlignment="1" applyProtection="1">
      <alignment horizontal="center"/>
    </xf>
    <xf numFmtId="170" fontId="0" fillId="0" borderId="0" xfId="0" quotePrefix="1" applyProtection="1"/>
    <xf numFmtId="15" fontId="25" fillId="0" borderId="34" xfId="0" applyNumberFormat="1" applyFont="1" applyBorder="1" applyAlignment="1" applyProtection="1">
      <alignment horizontal="center"/>
    </xf>
    <xf numFmtId="15" fontId="22" fillId="0" borderId="0" xfId="0" applyNumberFormat="1" applyFont="1" applyFill="1" applyBorder="1" applyAlignment="1" applyProtection="1">
      <alignment horizontal="center" vertical="center" wrapText="1"/>
    </xf>
    <xf numFmtId="170" fontId="91" fillId="0" borderId="0" xfId="0" applyFont="1" applyBorder="1" applyAlignment="1" applyProtection="1">
      <alignment horizontal="right"/>
    </xf>
    <xf numFmtId="170" fontId="91" fillId="0" borderId="0" xfId="0" applyFont="1" applyAlignment="1" applyProtection="1">
      <alignment horizontal="right"/>
    </xf>
    <xf numFmtId="164" fontId="90" fillId="0" borderId="0" xfId="4" applyFont="1" applyFill="1" applyAlignment="1" applyProtection="1">
      <alignment vertical="center"/>
    </xf>
    <xf numFmtId="170" fontId="91" fillId="0" borderId="0" xfId="0" applyFont="1" applyProtection="1"/>
    <xf numFmtId="170" fontId="91" fillId="0" borderId="0" xfId="0" applyFont="1" applyBorder="1" applyProtection="1"/>
    <xf numFmtId="170" fontId="0" fillId="0" borderId="0" xfId="0" applyBorder="1" applyAlignment="1" applyProtection="1"/>
    <xf numFmtId="170" fontId="0" fillId="0" borderId="0" xfId="0" applyAlignment="1" applyProtection="1"/>
    <xf numFmtId="3" fontId="0" fillId="0" borderId="0" xfId="0" applyNumberFormat="1" applyFill="1" applyProtection="1"/>
    <xf numFmtId="170" fontId="0" fillId="0" borderId="0" xfId="0" applyFill="1" applyBorder="1" applyProtection="1">
      <protection locked="0"/>
    </xf>
    <xf numFmtId="170" fontId="77" fillId="0" borderId="0" xfId="0" applyFont="1" applyFill="1" applyBorder="1" applyAlignment="1" applyProtection="1">
      <alignment horizontal="center" vertical="center"/>
    </xf>
    <xf numFmtId="170" fontId="4" fillId="0" borderId="35" xfId="0" applyFont="1" applyBorder="1" applyAlignment="1" applyProtection="1"/>
    <xf numFmtId="170" fontId="4" fillId="0" borderId="36" xfId="0" applyFont="1" applyBorder="1" applyAlignment="1" applyProtection="1"/>
    <xf numFmtId="170" fontId="18" fillId="0" borderId="37" xfId="0" applyFont="1" applyBorder="1" applyAlignment="1" applyProtection="1">
      <alignment vertical="distributed"/>
    </xf>
    <xf numFmtId="15" fontId="20" fillId="0" borderId="38" xfId="0" applyNumberFormat="1" applyFont="1" applyFill="1" applyBorder="1" applyAlignment="1" applyProtection="1">
      <alignment horizontal="center" vertical="center" wrapText="1"/>
    </xf>
    <xf numFmtId="170" fontId="4" fillId="0" borderId="0" xfId="0" applyFont="1" applyFill="1" applyBorder="1" applyAlignment="1" applyProtection="1">
      <protection locked="0"/>
    </xf>
    <xf numFmtId="170" fontId="86" fillId="0" borderId="0" xfId="0" applyFont="1" applyFill="1" applyBorder="1" applyAlignment="1" applyProtection="1">
      <alignment horizontal="left"/>
      <protection locked="0"/>
    </xf>
    <xf numFmtId="170" fontId="19" fillId="0" borderId="39" xfId="0" applyFont="1" applyFill="1" applyBorder="1" applyAlignment="1" applyProtection="1"/>
    <xf numFmtId="15" fontId="19" fillId="0" borderId="2" xfId="0" applyNumberFormat="1" applyFont="1" applyFill="1" applyBorder="1" applyAlignment="1" applyProtection="1">
      <alignment horizontal="center"/>
    </xf>
    <xf numFmtId="15" fontId="19" fillId="0" borderId="40" xfId="0" applyNumberFormat="1" applyFont="1" applyFill="1" applyBorder="1" applyAlignment="1" applyProtection="1">
      <alignment horizontal="center"/>
    </xf>
    <xf numFmtId="15" fontId="87" fillId="0" borderId="25" xfId="0" applyNumberFormat="1" applyFont="1" applyFill="1" applyBorder="1" applyAlignment="1" applyProtection="1">
      <alignment horizontal="center" wrapText="1"/>
    </xf>
    <xf numFmtId="15" fontId="87" fillId="0" borderId="41" xfId="0" applyNumberFormat="1" applyFont="1" applyFill="1" applyBorder="1" applyAlignment="1" applyProtection="1">
      <alignment horizontal="center" wrapText="1"/>
    </xf>
    <xf numFmtId="170" fontId="0" fillId="0" borderId="0" xfId="0" applyFill="1" applyBorder="1" applyAlignment="1" applyProtection="1">
      <alignment horizontal="left" vertical="top"/>
      <protection locked="0"/>
    </xf>
    <xf numFmtId="170" fontId="79" fillId="0" borderId="0" xfId="0" applyFont="1" applyFill="1" applyBorder="1" applyAlignment="1" applyProtection="1">
      <alignment horizontal="center"/>
    </xf>
    <xf numFmtId="170" fontId="84" fillId="0" borderId="0" xfId="0" applyFont="1" applyFill="1" applyBorder="1" applyAlignment="1" applyProtection="1">
      <alignment horizontal="center" vertical="center"/>
    </xf>
    <xf numFmtId="15" fontId="0" fillId="0" borderId="0" xfId="0" applyNumberFormat="1" applyFill="1" applyBorder="1" applyAlignment="1" applyProtection="1">
      <alignment horizontal="center"/>
      <protection locked="0"/>
    </xf>
    <xf numFmtId="14" fontId="0" fillId="0" borderId="2" xfId="0" applyNumberFormat="1" applyBorder="1" applyAlignment="1" applyProtection="1">
      <alignment horizontal="center"/>
      <protection locked="0"/>
    </xf>
    <xf numFmtId="170" fontId="0" fillId="0" borderId="42" xfId="0" applyBorder="1" applyAlignment="1" applyProtection="1">
      <alignment horizontal="center"/>
    </xf>
    <xf numFmtId="170" fontId="0" fillId="0" borderId="25" xfId="0" applyFill="1" applyBorder="1" applyAlignment="1" applyProtection="1">
      <alignment horizontal="center"/>
    </xf>
    <xf numFmtId="170" fontId="1" fillId="0" borderId="24" xfId="0" applyFont="1" applyFill="1" applyBorder="1" applyAlignment="1" applyProtection="1">
      <alignment horizontal="center" wrapText="1"/>
    </xf>
    <xf numFmtId="170" fontId="0" fillId="0" borderId="24" xfId="0" applyBorder="1" applyAlignment="1">
      <alignment horizontal="center" wrapText="1"/>
    </xf>
    <xf numFmtId="170" fontId="21" fillId="0" borderId="24" xfId="0" applyFont="1" applyBorder="1" applyAlignment="1">
      <alignment horizontal="center" wrapText="1"/>
    </xf>
    <xf numFmtId="170" fontId="1" fillId="0" borderId="41" xfId="0" applyFont="1" applyFill="1" applyBorder="1" applyAlignment="1" applyProtection="1">
      <alignment horizontal="center" wrapText="1"/>
    </xf>
    <xf numFmtId="3" fontId="49" fillId="7" borderId="20" xfId="0" applyNumberFormat="1" applyFont="1" applyFill="1" applyBorder="1" applyAlignment="1" applyProtection="1">
      <alignment vertical="center"/>
      <protection locked="0"/>
    </xf>
    <xf numFmtId="3" fontId="49" fillId="7" borderId="2" xfId="0" applyNumberFormat="1" applyFont="1" applyFill="1" applyBorder="1" applyAlignment="1" applyProtection="1">
      <alignment horizontal="right" vertical="center"/>
      <protection locked="0"/>
    </xf>
    <xf numFmtId="170" fontId="56" fillId="0" borderId="43" xfId="0" applyFont="1" applyFill="1" applyBorder="1" applyAlignment="1" applyProtection="1">
      <alignment horizontal="center" vertical="center"/>
    </xf>
    <xf numFmtId="170" fontId="17" fillId="0" borderId="0" xfId="0" applyFont="1" applyProtection="1"/>
    <xf numFmtId="164" fontId="87" fillId="0" borderId="0" xfId="0" applyNumberFormat="1" applyFont="1" applyBorder="1" applyAlignment="1" applyProtection="1">
      <alignment vertical="center" wrapText="1"/>
    </xf>
    <xf numFmtId="170" fontId="87" fillId="0" borderId="0" xfId="0" applyFont="1" applyFill="1" applyBorder="1" applyAlignment="1" applyProtection="1">
      <alignment wrapText="1"/>
    </xf>
    <xf numFmtId="164" fontId="13" fillId="0" borderId="26" xfId="20" applyFont="1" applyFill="1" applyBorder="1" applyAlignment="1" applyProtection="1">
      <alignment horizontal="right"/>
    </xf>
    <xf numFmtId="170" fontId="27" fillId="0" borderId="44" xfId="0" applyFont="1" applyFill="1" applyBorder="1" applyAlignment="1" applyProtection="1">
      <alignment horizontal="center" wrapText="1"/>
    </xf>
    <xf numFmtId="170" fontId="14" fillId="3" borderId="29" xfId="0" applyFont="1" applyFill="1" applyBorder="1" applyAlignment="1" applyProtection="1"/>
    <xf numFmtId="170" fontId="14" fillId="3" borderId="45" xfId="0" applyFont="1" applyFill="1" applyBorder="1" applyAlignment="1" applyProtection="1"/>
    <xf numFmtId="170" fontId="21" fillId="0" borderId="0" xfId="0" applyFont="1" applyFill="1" applyBorder="1" applyAlignment="1" applyProtection="1">
      <alignment wrapText="1"/>
    </xf>
    <xf numFmtId="9" fontId="89" fillId="8" borderId="2" xfId="19" applyFont="1" applyFill="1" applyBorder="1" applyAlignment="1" applyProtection="1">
      <alignment horizontal="center" vertical="center" wrapText="1"/>
    </xf>
    <xf numFmtId="164" fontId="21" fillId="0" borderId="0" xfId="0" applyNumberFormat="1" applyFont="1" applyAlignment="1" applyProtection="1"/>
    <xf numFmtId="170" fontId="0" fillId="0" borderId="19" xfId="0" applyFill="1" applyBorder="1" applyProtection="1"/>
    <xf numFmtId="164" fontId="92" fillId="0" borderId="19" xfId="23" applyFont="1" applyFill="1" applyBorder="1" applyAlignment="1" applyProtection="1">
      <alignment vertical="center"/>
    </xf>
    <xf numFmtId="170" fontId="0" fillId="0" borderId="19" xfId="0" applyBorder="1" applyProtection="1"/>
    <xf numFmtId="170" fontId="0" fillId="0" borderId="19" xfId="0" applyBorder="1"/>
    <xf numFmtId="9" fontId="8" fillId="0" borderId="0" xfId="19" applyFont="1" applyProtection="1"/>
    <xf numFmtId="14" fontId="17" fillId="6" borderId="26" xfId="20" applyNumberFormat="1" applyFont="1" applyFill="1" applyBorder="1" applyAlignment="1" applyProtection="1">
      <alignment horizontal="center" vertical="center"/>
    </xf>
    <xf numFmtId="164" fontId="17" fillId="6" borderId="26" xfId="20" applyFont="1" applyFill="1" applyBorder="1" applyAlignment="1" applyProtection="1">
      <alignment horizontal="center" vertical="center"/>
    </xf>
    <xf numFmtId="170" fontId="17" fillId="6" borderId="26" xfId="20" applyNumberFormat="1" applyFont="1" applyFill="1" applyBorder="1" applyAlignment="1" applyProtection="1">
      <alignment horizontal="center"/>
    </xf>
    <xf numFmtId="3" fontId="17" fillId="6" borderId="26" xfId="20" applyNumberFormat="1" applyFont="1" applyFill="1" applyBorder="1" applyAlignment="1" applyProtection="1">
      <alignment horizontal="center"/>
    </xf>
    <xf numFmtId="164" fontId="17" fillId="6" borderId="26" xfId="20" applyFont="1" applyFill="1" applyBorder="1" applyAlignment="1" applyProtection="1">
      <alignment horizontal="center"/>
    </xf>
    <xf numFmtId="164" fontId="68" fillId="0" borderId="0" xfId="0" applyNumberFormat="1" applyFont="1" applyAlignment="1"/>
    <xf numFmtId="170" fontId="27" fillId="0" borderId="24" xfId="0" applyFont="1" applyFill="1" applyBorder="1" applyAlignment="1" applyProtection="1">
      <alignment horizontal="center" wrapText="1"/>
    </xf>
    <xf numFmtId="170" fontId="23" fillId="5" borderId="0" xfId="0" applyFont="1" applyFill="1" applyBorder="1" applyAlignment="1" applyProtection="1">
      <alignment horizontal="left"/>
      <protection locked="0"/>
    </xf>
    <xf numFmtId="49" fontId="0" fillId="0" borderId="0" xfId="0" applyNumberFormat="1" applyProtection="1"/>
    <xf numFmtId="3" fontId="0" fillId="6" borderId="2" xfId="0" applyNumberFormat="1" applyFill="1" applyBorder="1" applyAlignment="1" applyProtection="1">
      <alignment horizontal="right" wrapText="1"/>
      <protection locked="0"/>
    </xf>
    <xf numFmtId="3" fontId="0" fillId="0" borderId="2" xfId="0" applyNumberFormat="1" applyBorder="1" applyAlignment="1" applyProtection="1">
      <alignment horizontal="right" wrapText="1"/>
    </xf>
    <xf numFmtId="3" fontId="0" fillId="6" borderId="2" xfId="0" applyNumberFormat="1" applyFill="1" applyBorder="1" applyProtection="1">
      <protection locked="0"/>
    </xf>
    <xf numFmtId="3" fontId="0" fillId="0" borderId="2" xfId="0" applyNumberFormat="1" applyFill="1" applyBorder="1" applyProtection="1"/>
    <xf numFmtId="3" fontId="0" fillId="6" borderId="46" xfId="0" applyNumberFormat="1" applyFill="1" applyBorder="1" applyProtection="1">
      <protection locked="0"/>
    </xf>
    <xf numFmtId="170" fontId="0" fillId="0" borderId="0" xfId="0" applyNumberFormat="1" applyFill="1" applyBorder="1" applyProtection="1">
      <protection locked="0"/>
    </xf>
    <xf numFmtId="4" fontId="0" fillId="0" borderId="0" xfId="0" applyNumberFormat="1" applyFill="1" applyBorder="1" applyProtection="1">
      <protection locked="0"/>
    </xf>
    <xf numFmtId="4" fontId="0" fillId="0" borderId="0" xfId="0" applyNumberFormat="1" applyProtection="1"/>
    <xf numFmtId="170" fontId="0" fillId="0" borderId="0" xfId="0" applyNumberFormat="1" applyFill="1" applyBorder="1" applyProtection="1">
      <protection locked="0"/>
    </xf>
    <xf numFmtId="165" fontId="25" fillId="2" borderId="47" xfId="0" applyNumberFormat="1" applyFont="1" applyFill="1" applyBorder="1" applyAlignment="1" applyProtection="1">
      <alignment horizontal="center"/>
      <protection locked="0"/>
    </xf>
    <xf numFmtId="165" fontId="25" fillId="2" borderId="48" xfId="0" applyNumberFormat="1" applyFont="1" applyFill="1" applyBorder="1" applyAlignment="1" applyProtection="1">
      <alignment horizontal="center"/>
      <protection locked="0"/>
    </xf>
    <xf numFmtId="165" fontId="25" fillId="2" borderId="49" xfId="0" applyNumberFormat="1" applyFont="1" applyFill="1" applyBorder="1" applyAlignment="1" applyProtection="1">
      <alignment horizontal="center"/>
      <protection locked="0"/>
    </xf>
    <xf numFmtId="165" fontId="25" fillId="2" borderId="50" xfId="0" applyNumberFormat="1" applyFont="1" applyFill="1" applyBorder="1" applyAlignment="1" applyProtection="1">
      <alignment horizontal="center"/>
      <protection locked="0"/>
    </xf>
    <xf numFmtId="165" fontId="25" fillId="2" borderId="51" xfId="0" applyNumberFormat="1" applyFont="1" applyFill="1" applyBorder="1" applyAlignment="1" applyProtection="1">
      <alignment horizontal="center"/>
      <protection locked="0"/>
    </xf>
    <xf numFmtId="170" fontId="0" fillId="0" borderId="52" xfId="0" applyFill="1" applyBorder="1" applyAlignment="1" applyProtection="1">
      <alignment horizontal="center"/>
    </xf>
    <xf numFmtId="164" fontId="1" fillId="0" borderId="26" xfId="20" applyFont="1" applyBorder="1" applyAlignment="1" applyProtection="1">
      <alignment horizontal="right"/>
    </xf>
    <xf numFmtId="164" fontId="100" fillId="0" borderId="0" xfId="16" applyFont="1" applyFill="1" applyBorder="1" applyProtection="1"/>
    <xf numFmtId="3" fontId="21" fillId="9" borderId="47" xfId="0" applyNumberFormat="1" applyFont="1" applyFill="1" applyBorder="1" applyAlignment="1" applyProtection="1">
      <protection locked="0"/>
    </xf>
    <xf numFmtId="3" fontId="21" fillId="9" borderId="53" xfId="0" applyNumberFormat="1" applyFont="1" applyFill="1" applyBorder="1" applyAlignment="1" applyProtection="1">
      <protection locked="0"/>
    </xf>
    <xf numFmtId="3" fontId="21" fillId="0" borderId="2" xfId="0" applyNumberFormat="1" applyFont="1" applyFill="1" applyBorder="1" applyAlignment="1" applyProtection="1"/>
    <xf numFmtId="3" fontId="21" fillId="0" borderId="54" xfId="0" applyNumberFormat="1" applyFont="1" applyFill="1" applyBorder="1" applyAlignment="1" applyProtection="1"/>
    <xf numFmtId="165" fontId="7" fillId="2" borderId="57" xfId="0" applyNumberFormat="1" applyFont="1" applyFill="1" applyBorder="1" applyAlignment="1" applyProtection="1">
      <alignment horizontal="center"/>
      <protection locked="0"/>
    </xf>
    <xf numFmtId="165" fontId="7" fillId="2" borderId="58" xfId="0" applyNumberFormat="1" applyFont="1" applyFill="1" applyBorder="1" applyAlignment="1" applyProtection="1">
      <alignment horizontal="center"/>
      <protection locked="0"/>
    </xf>
    <xf numFmtId="170" fontId="0" fillId="9" borderId="2" xfId="0" applyFill="1" applyBorder="1" applyProtection="1"/>
    <xf numFmtId="170" fontId="0" fillId="6" borderId="2" xfId="0" applyFill="1" applyBorder="1" applyProtection="1"/>
    <xf numFmtId="49" fontId="18" fillId="0" borderId="59" xfId="0" applyNumberFormat="1" applyFont="1" applyFill="1" applyBorder="1" applyAlignment="1" applyProtection="1">
      <alignment vertical="center" wrapText="1"/>
    </xf>
    <xf numFmtId="170" fontId="69" fillId="0" borderId="60" xfId="0" applyNumberFormat="1" applyFont="1" applyFill="1" applyBorder="1" applyAlignment="1" applyProtection="1">
      <alignment horizontal="center" vertical="center" wrapText="1"/>
    </xf>
    <xf numFmtId="170" fontId="69" fillId="0" borderId="61" xfId="0" applyNumberFormat="1" applyFont="1" applyFill="1" applyBorder="1" applyAlignment="1" applyProtection="1">
      <alignment horizontal="center" vertical="center" wrapText="1"/>
    </xf>
    <xf numFmtId="49" fontId="19" fillId="0" borderId="62" xfId="0" applyNumberFormat="1" applyFont="1" applyFill="1" applyBorder="1" applyAlignment="1" applyProtection="1">
      <protection locked="0"/>
    </xf>
    <xf numFmtId="170" fontId="19" fillId="0" borderId="62" xfId="0" applyFont="1" applyFill="1" applyBorder="1" applyAlignment="1" applyProtection="1">
      <alignment wrapText="1"/>
      <protection locked="0"/>
    </xf>
    <xf numFmtId="170" fontId="0" fillId="0" borderId="63" xfId="0" applyBorder="1" applyAlignment="1" applyProtection="1"/>
    <xf numFmtId="49" fontId="0" fillId="0" borderId="2" xfId="0" applyNumberFormat="1" applyBorder="1" applyAlignment="1" applyProtection="1">
      <alignment horizontal="center"/>
      <protection locked="0"/>
    </xf>
    <xf numFmtId="49" fontId="0" fillId="6" borderId="2" xfId="0" applyNumberFormat="1" applyFill="1" applyBorder="1" applyProtection="1">
      <protection locked="0"/>
    </xf>
    <xf numFmtId="170" fontId="0" fillId="6" borderId="2" xfId="0" applyNumberFormat="1" applyFill="1" applyBorder="1" applyProtection="1">
      <protection locked="0"/>
    </xf>
    <xf numFmtId="170" fontId="0" fillId="0" borderId="2" xfId="0" applyNumberFormat="1" applyFill="1" applyBorder="1" applyProtection="1"/>
    <xf numFmtId="170" fontId="0" fillId="6" borderId="2" xfId="0" applyNumberFormat="1" applyFill="1" applyBorder="1" applyAlignment="1" applyProtection="1">
      <alignment horizontal="center"/>
      <protection locked="0"/>
    </xf>
    <xf numFmtId="49" fontId="0" fillId="6" borderId="46" xfId="0" applyNumberFormat="1" applyFill="1" applyBorder="1" applyAlignment="1" applyProtection="1">
      <alignment horizontal="left"/>
      <protection locked="0"/>
    </xf>
    <xf numFmtId="170" fontId="0" fillId="6" borderId="46" xfId="0" applyNumberFormat="1" applyFill="1" applyBorder="1" applyProtection="1">
      <protection locked="0"/>
    </xf>
    <xf numFmtId="170" fontId="0" fillId="6" borderId="46" xfId="0" applyNumberFormat="1" applyFill="1" applyBorder="1" applyAlignment="1" applyProtection="1">
      <alignment horizontal="center"/>
      <protection locked="0"/>
    </xf>
    <xf numFmtId="164" fontId="111" fillId="9" borderId="64" xfId="23" applyFill="1" applyBorder="1" applyAlignment="1" applyProtection="1">
      <alignment vertical="center"/>
    </xf>
    <xf numFmtId="170" fontId="0" fillId="5" borderId="65" xfId="0" applyFill="1" applyBorder="1"/>
    <xf numFmtId="170" fontId="0" fillId="0" borderId="12" xfId="0" applyBorder="1" applyProtection="1"/>
    <xf numFmtId="164" fontId="32" fillId="6" borderId="66" xfId="23" applyFont="1" applyFill="1" applyBorder="1" applyAlignment="1" applyProtection="1">
      <alignment horizontal="center" vertical="center"/>
    </xf>
    <xf numFmtId="164" fontId="32" fillId="0" borderId="67" xfId="23" applyFont="1" applyFill="1" applyBorder="1" applyAlignment="1" applyProtection="1">
      <alignment vertical="center"/>
    </xf>
    <xf numFmtId="170" fontId="0" fillId="0" borderId="68" xfId="0" applyNumberFormat="1" applyFill="1" applyBorder="1"/>
    <xf numFmtId="15" fontId="20" fillId="0" borderId="69" xfId="0" applyNumberFormat="1" applyFont="1" applyFill="1" applyBorder="1" applyAlignment="1" applyProtection="1">
      <alignment horizontal="center" vertical="center" wrapText="1"/>
    </xf>
    <xf numFmtId="170" fontId="0" fillId="0" borderId="2" xfId="0" quotePrefix="1" applyNumberFormat="1" applyBorder="1" applyAlignment="1">
      <alignment horizontal="center"/>
    </xf>
    <xf numFmtId="3" fontId="0" fillId="0" borderId="0" xfId="0" applyNumberFormat="1" applyFill="1" applyBorder="1" applyProtection="1">
      <protection locked="0"/>
    </xf>
    <xf numFmtId="168" fontId="0" fillId="0" borderId="2" xfId="0" applyNumberFormat="1" applyFill="1" applyBorder="1" applyAlignment="1" applyProtection="1">
      <alignment horizontal="center"/>
    </xf>
    <xf numFmtId="168" fontId="8" fillId="10" borderId="70" xfId="0" applyNumberFormat="1" applyFont="1" applyFill="1" applyBorder="1" applyAlignment="1" applyProtection="1">
      <alignment horizontal="center"/>
    </xf>
    <xf numFmtId="168" fontId="14" fillId="10" borderId="70" xfId="0" applyNumberFormat="1" applyFont="1" applyFill="1" applyBorder="1" applyAlignment="1" applyProtection="1">
      <alignment horizontal="center"/>
    </xf>
    <xf numFmtId="164" fontId="51" fillId="0" borderId="2" xfId="16" applyFont="1" applyBorder="1" applyAlignment="1" applyProtection="1">
      <alignment horizontal="center"/>
    </xf>
    <xf numFmtId="170" fontId="51" fillId="0" borderId="2" xfId="0" applyFont="1" applyBorder="1" applyAlignment="1" applyProtection="1">
      <alignment horizontal="center"/>
    </xf>
    <xf numFmtId="170" fontId="59" fillId="0" borderId="73" xfId="0" applyNumberFormat="1" applyFont="1" applyFill="1" applyBorder="1" applyAlignment="1" applyProtection="1">
      <alignment horizontal="center" vertical="center"/>
    </xf>
    <xf numFmtId="170" fontId="56" fillId="0" borderId="74" xfId="0" applyFont="1" applyFill="1" applyBorder="1" applyAlignment="1" applyProtection="1">
      <alignment horizontal="center" vertical="center"/>
    </xf>
    <xf numFmtId="170" fontId="56" fillId="0" borderId="75" xfId="0" applyFont="1" applyFill="1" applyBorder="1" applyAlignment="1" applyProtection="1">
      <alignment horizontal="center" vertical="center"/>
    </xf>
    <xf numFmtId="170" fontId="56" fillId="0" borderId="76" xfId="0" applyFont="1" applyFill="1" applyBorder="1" applyAlignment="1" applyProtection="1">
      <alignment horizontal="center" vertical="center"/>
    </xf>
    <xf numFmtId="170" fontId="56" fillId="0" borderId="77" xfId="0" applyFont="1" applyFill="1" applyBorder="1" applyAlignment="1" applyProtection="1">
      <alignment horizontal="center" vertical="center"/>
    </xf>
    <xf numFmtId="170" fontId="2" fillId="0" borderId="78" xfId="0" applyFont="1" applyFill="1" applyBorder="1" applyAlignment="1" applyProtection="1">
      <alignment horizontal="center"/>
    </xf>
    <xf numFmtId="165" fontId="7" fillId="2" borderId="75" xfId="0" applyNumberFormat="1" applyFont="1" applyFill="1" applyBorder="1" applyAlignment="1" applyProtection="1">
      <alignment horizontal="center"/>
      <protection locked="0"/>
    </xf>
    <xf numFmtId="165" fontId="7" fillId="2" borderId="79" xfId="0" applyNumberFormat="1" applyFont="1" applyFill="1" applyBorder="1" applyAlignment="1" applyProtection="1">
      <alignment horizontal="center"/>
      <protection locked="0"/>
    </xf>
    <xf numFmtId="168" fontId="0" fillId="3" borderId="2" xfId="0" applyNumberFormat="1" applyFill="1" applyBorder="1" applyAlignment="1" applyProtection="1">
      <alignment horizontal="center"/>
    </xf>
    <xf numFmtId="168" fontId="0" fillId="0" borderId="2" xfId="0" applyNumberFormat="1" applyBorder="1" applyAlignment="1" applyProtection="1">
      <alignment horizontal="center"/>
    </xf>
    <xf numFmtId="168" fontId="0" fillId="3" borderId="46" xfId="0" applyNumberFormat="1" applyFill="1" applyBorder="1" applyAlignment="1" applyProtection="1">
      <alignment horizontal="center"/>
    </xf>
    <xf numFmtId="168" fontId="0" fillId="0" borderId="46" xfId="0" applyNumberFormat="1" applyBorder="1" applyAlignment="1" applyProtection="1">
      <alignment horizontal="center"/>
    </xf>
    <xf numFmtId="170" fontId="49" fillId="11" borderId="2" xfId="0" applyFont="1" applyFill="1" applyBorder="1" applyAlignment="1" applyProtection="1">
      <alignment horizontal="center"/>
    </xf>
    <xf numFmtId="170" fontId="49" fillId="12" borderId="2" xfId="0" applyFont="1" applyFill="1" applyBorder="1" applyAlignment="1" applyProtection="1">
      <alignment horizontal="center"/>
    </xf>
    <xf numFmtId="3" fontId="49" fillId="13" borderId="2" xfId="0" applyNumberFormat="1" applyFont="1" applyFill="1" applyBorder="1" applyAlignment="1" applyProtection="1">
      <alignment vertical="center"/>
      <protection locked="0"/>
    </xf>
    <xf numFmtId="3" fontId="49" fillId="13" borderId="20" xfId="0" applyNumberFormat="1" applyFont="1" applyFill="1" applyBorder="1" applyAlignment="1" applyProtection="1">
      <alignment vertical="center"/>
      <protection locked="0"/>
    </xf>
    <xf numFmtId="3" fontId="49" fillId="7" borderId="20" xfId="0" applyNumberFormat="1" applyFont="1" applyFill="1" applyBorder="1" applyAlignment="1" applyProtection="1">
      <alignment horizontal="right" vertical="center"/>
      <protection locked="0"/>
    </xf>
    <xf numFmtId="170" fontId="49" fillId="11" borderId="80" xfId="0" applyFont="1" applyFill="1" applyBorder="1" applyAlignment="1" applyProtection="1">
      <alignment horizontal="center"/>
    </xf>
    <xf numFmtId="3" fontId="49" fillId="7" borderId="80" xfId="0" applyNumberFormat="1" applyFont="1" applyFill="1" applyBorder="1" applyAlignment="1" applyProtection="1">
      <alignment horizontal="right" vertical="center"/>
      <protection locked="0"/>
    </xf>
    <xf numFmtId="3" fontId="49" fillId="7" borderId="81" xfId="0" applyNumberFormat="1" applyFont="1" applyFill="1" applyBorder="1" applyAlignment="1" applyProtection="1">
      <alignment horizontal="right" vertical="center"/>
      <protection locked="0"/>
    </xf>
    <xf numFmtId="170" fontId="0" fillId="0" borderId="82" xfId="0" applyBorder="1"/>
    <xf numFmtId="170" fontId="0" fillId="0" borderId="46" xfId="0" applyNumberFormat="1" applyFill="1" applyBorder="1" applyProtection="1"/>
    <xf numFmtId="3" fontId="0" fillId="0" borderId="46" xfId="0" applyNumberFormat="1" applyFill="1" applyBorder="1" applyProtection="1"/>
    <xf numFmtId="168" fontId="0" fillId="0" borderId="46" xfId="0" applyNumberFormat="1" applyFill="1" applyBorder="1" applyAlignment="1" applyProtection="1">
      <alignment horizontal="center"/>
    </xf>
    <xf numFmtId="170" fontId="0" fillId="0" borderId="83" xfId="0" applyBorder="1" applyAlignment="1" applyProtection="1">
      <alignment horizontal="center" wrapText="1"/>
    </xf>
    <xf numFmtId="3" fontId="0" fillId="0" borderId="46" xfId="0" applyNumberFormat="1" applyBorder="1" applyAlignment="1" applyProtection="1">
      <alignment horizontal="right" wrapText="1"/>
    </xf>
    <xf numFmtId="3" fontId="0" fillId="6" borderId="84" xfId="0" applyNumberFormat="1" applyFill="1" applyBorder="1" applyAlignment="1" applyProtection="1">
      <alignment horizontal="right" wrapText="1"/>
      <protection locked="0"/>
    </xf>
    <xf numFmtId="168" fontId="0" fillId="0" borderId="84" xfId="0" applyNumberFormat="1" applyFill="1" applyBorder="1" applyProtection="1"/>
    <xf numFmtId="168" fontId="0" fillId="0" borderId="85" xfId="0" applyNumberFormat="1" applyFill="1" applyBorder="1" applyProtection="1"/>
    <xf numFmtId="3" fontId="49" fillId="0" borderId="20" xfId="0" applyNumberFormat="1" applyFont="1" applyFill="1" applyBorder="1" applyAlignment="1" applyProtection="1">
      <alignment vertical="center"/>
    </xf>
    <xf numFmtId="3" fontId="49" fillId="11" borderId="20" xfId="0" applyNumberFormat="1" applyFont="1" applyFill="1" applyBorder="1" applyAlignment="1" applyProtection="1">
      <alignment vertical="center"/>
    </xf>
    <xf numFmtId="3" fontId="49" fillId="0" borderId="81" xfId="0" applyNumberFormat="1" applyFont="1" applyFill="1" applyBorder="1" applyAlignment="1" applyProtection="1">
      <alignment vertical="center"/>
    </xf>
    <xf numFmtId="170" fontId="27" fillId="5" borderId="0" xfId="0" applyFont="1" applyFill="1" applyBorder="1" applyAlignment="1" applyProtection="1">
      <alignment horizontal="left" vertical="top" wrapText="1"/>
      <protection locked="0"/>
    </xf>
    <xf numFmtId="3" fontId="107" fillId="7" borderId="2" xfId="0" applyNumberFormat="1" applyFont="1" applyFill="1" applyBorder="1" applyAlignment="1" applyProtection="1">
      <alignment vertical="center"/>
      <protection locked="0"/>
    </xf>
    <xf numFmtId="3" fontId="107" fillId="7" borderId="2" xfId="0" applyNumberFormat="1" applyFont="1" applyFill="1" applyBorder="1" applyAlignment="1" applyProtection="1">
      <alignment horizontal="right" vertical="center"/>
      <protection locked="0"/>
    </xf>
    <xf numFmtId="3" fontId="49" fillId="13" borderId="2" xfId="0" applyNumberFormat="1" applyFont="1" applyFill="1" applyBorder="1" applyAlignment="1" applyProtection="1">
      <alignment horizontal="right" vertical="center"/>
      <protection locked="0"/>
    </xf>
    <xf numFmtId="49" fontId="19" fillId="0" borderId="62" xfId="0" applyNumberFormat="1" applyFont="1" applyFill="1" applyBorder="1" applyAlignment="1" applyProtection="1">
      <alignment horizontal="justify" wrapText="1"/>
      <protection locked="0"/>
    </xf>
    <xf numFmtId="49" fontId="19" fillId="0" borderId="62" xfId="0" applyNumberFormat="1" applyFont="1" applyFill="1" applyBorder="1" applyAlignment="1" applyProtection="1">
      <alignment horizontal="justify"/>
      <protection locked="0"/>
    </xf>
    <xf numFmtId="170" fontId="107" fillId="0" borderId="2" xfId="0" applyFont="1" applyFill="1" applyBorder="1" applyAlignment="1" applyProtection="1">
      <alignment horizontal="center"/>
    </xf>
    <xf numFmtId="170" fontId="107" fillId="11" borderId="2" xfId="0" applyFont="1" applyFill="1" applyBorder="1" applyAlignment="1" applyProtection="1">
      <alignment horizontal="center"/>
    </xf>
    <xf numFmtId="170" fontId="0" fillId="0" borderId="13" xfId="0" applyBorder="1" applyAlignment="1" applyProtection="1">
      <alignment horizontal="center"/>
    </xf>
    <xf numFmtId="164" fontId="108" fillId="0" borderId="12" xfId="23" applyFont="1" applyFill="1" applyBorder="1" applyAlignment="1" applyProtection="1">
      <alignment vertical="center"/>
    </xf>
    <xf numFmtId="170" fontId="0" fillId="0" borderId="0" xfId="0" applyAlignment="1"/>
    <xf numFmtId="164" fontId="26" fillId="0" borderId="0" xfId="0" applyNumberFormat="1" applyFont="1" applyAlignment="1" applyProtection="1">
      <alignment horizontal="center"/>
    </xf>
    <xf numFmtId="170" fontId="56" fillId="0" borderId="86" xfId="0" applyFont="1" applyFill="1" applyBorder="1" applyAlignment="1" applyProtection="1">
      <alignment horizontal="center" vertical="center" wrapText="1"/>
    </xf>
    <xf numFmtId="170" fontId="107" fillId="0" borderId="80" xfId="0" applyFont="1" applyFill="1" applyBorder="1" applyAlignment="1" applyProtection="1">
      <alignment horizontal="center"/>
    </xf>
    <xf numFmtId="49" fontId="62" fillId="0" borderId="2" xfId="0" applyNumberFormat="1" applyFont="1" applyBorder="1" applyAlignment="1" applyProtection="1">
      <alignment horizontal="center" wrapText="1"/>
      <protection locked="0"/>
    </xf>
    <xf numFmtId="170" fontId="109" fillId="0" borderId="87" xfId="0" applyFont="1" applyFill="1" applyBorder="1" applyAlignment="1" applyProtection="1">
      <alignment wrapText="1"/>
    </xf>
    <xf numFmtId="170" fontId="27" fillId="0" borderId="25" xfId="0" applyFont="1" applyFill="1" applyBorder="1" applyAlignment="1" applyProtection="1">
      <alignment horizontal="center" wrapText="1"/>
    </xf>
    <xf numFmtId="170" fontId="0" fillId="0" borderId="0" xfId="0" applyFill="1" applyProtection="1"/>
    <xf numFmtId="170" fontId="91" fillId="0" borderId="0" xfId="0" applyFont="1" applyFill="1" applyAlignment="1" applyProtection="1">
      <alignment horizontal="right"/>
    </xf>
    <xf numFmtId="170" fontId="107" fillId="5" borderId="89" xfId="0" applyNumberFormat="1" applyFont="1" applyFill="1" applyBorder="1" applyAlignment="1" applyProtection="1">
      <alignment vertical="center" wrapText="1"/>
      <protection locked="0"/>
    </xf>
    <xf numFmtId="170" fontId="107" fillId="7" borderId="89" xfId="0" applyNumberFormat="1" applyFont="1" applyFill="1" applyBorder="1" applyAlignment="1" applyProtection="1">
      <alignment vertical="center" wrapText="1"/>
      <protection locked="0"/>
    </xf>
    <xf numFmtId="170" fontId="107" fillId="7" borderId="90" xfId="0" applyNumberFormat="1" applyFont="1" applyFill="1" applyBorder="1" applyAlignment="1" applyProtection="1">
      <alignment vertical="center" wrapText="1"/>
      <protection locked="0"/>
    </xf>
    <xf numFmtId="170" fontId="112" fillId="0" borderId="0" xfId="0" applyFont="1" applyAlignment="1" applyProtection="1">
      <alignment horizontal="left" vertical="center"/>
    </xf>
    <xf numFmtId="170" fontId="112" fillId="0" borderId="0" xfId="0" applyFont="1" applyAlignment="1">
      <alignment horizontal="left" vertical="center"/>
    </xf>
    <xf numFmtId="170" fontId="0" fillId="0" borderId="0" xfId="0" applyAlignment="1">
      <alignment horizontal="center"/>
    </xf>
    <xf numFmtId="170" fontId="0" fillId="0" borderId="0" xfId="0" applyAlignment="1" applyProtection="1">
      <alignment horizontal="center"/>
    </xf>
    <xf numFmtId="170" fontId="0" fillId="3" borderId="0" xfId="0" applyFill="1" applyAlignment="1" applyProtection="1">
      <alignment horizontal="center"/>
    </xf>
    <xf numFmtId="3" fontId="30" fillId="0" borderId="39" xfId="0" applyNumberFormat="1" applyFont="1" applyFill="1" applyBorder="1" applyAlignment="1" applyProtection="1">
      <alignment horizontal="center"/>
    </xf>
    <xf numFmtId="3" fontId="30" fillId="0" borderId="83" xfId="0" applyNumberFormat="1" applyFont="1" applyFill="1" applyBorder="1" applyAlignment="1" applyProtection="1">
      <alignment horizontal="center"/>
    </xf>
    <xf numFmtId="171" fontId="17" fillId="6" borderId="26" xfId="20" applyNumberFormat="1" applyFont="1" applyFill="1" applyBorder="1" applyAlignment="1" applyProtection="1">
      <alignment horizontal="center" vertical="center"/>
    </xf>
    <xf numFmtId="171" fontId="17" fillId="6" borderId="26" xfId="20" applyNumberFormat="1" applyFont="1" applyFill="1" applyBorder="1" applyAlignment="1" applyProtection="1">
      <alignment horizontal="center"/>
    </xf>
    <xf numFmtId="170" fontId="56" fillId="0" borderId="91" xfId="0" applyFont="1" applyFill="1" applyBorder="1" applyAlignment="1" applyProtection="1">
      <alignment horizontal="center" vertical="center" wrapText="1"/>
    </xf>
    <xf numFmtId="170" fontId="39" fillId="0" borderId="92" xfId="0" applyNumberFormat="1" applyFont="1" applyFill="1" applyBorder="1" applyAlignment="1" applyProtection="1">
      <alignment horizontal="right"/>
    </xf>
    <xf numFmtId="170" fontId="56" fillId="0" borderId="93" xfId="0" applyFont="1" applyFill="1" applyBorder="1" applyAlignment="1" applyProtection="1">
      <alignment horizontal="center"/>
    </xf>
    <xf numFmtId="170" fontId="39" fillId="0" borderId="94" xfId="0" applyNumberFormat="1" applyFont="1" applyFill="1" applyBorder="1" applyAlignment="1" applyProtection="1">
      <alignment horizontal="right"/>
    </xf>
    <xf numFmtId="170" fontId="56" fillId="0" borderId="95" xfId="0" applyFont="1" applyFill="1" applyBorder="1" applyAlignment="1" applyProtection="1">
      <alignment horizontal="center"/>
    </xf>
    <xf numFmtId="170" fontId="39" fillId="0" borderId="96" xfId="0" applyNumberFormat="1" applyFont="1" applyFill="1" applyBorder="1" applyAlignment="1" applyProtection="1">
      <alignment horizontal="right"/>
    </xf>
    <xf numFmtId="170" fontId="56" fillId="0" borderId="97" xfId="0" applyNumberFormat="1" applyFont="1" applyFill="1" applyBorder="1" applyAlignment="1" applyProtection="1">
      <alignment horizontal="center"/>
    </xf>
    <xf numFmtId="170" fontId="39" fillId="0" borderId="98" xfId="0" applyNumberFormat="1" applyFont="1" applyFill="1" applyBorder="1" applyAlignment="1" applyProtection="1">
      <alignment horizontal="right"/>
    </xf>
    <xf numFmtId="170" fontId="56" fillId="0" borderId="99" xfId="0" applyNumberFormat="1" applyFont="1" applyFill="1" applyBorder="1" applyAlignment="1" applyProtection="1">
      <alignment horizontal="center" vertical="center"/>
    </xf>
    <xf numFmtId="170" fontId="39" fillId="0" borderId="100" xfId="0" applyNumberFormat="1" applyFont="1" applyFill="1" applyBorder="1" applyAlignment="1" applyProtection="1">
      <alignment horizontal="right"/>
    </xf>
    <xf numFmtId="170" fontId="56" fillId="0" borderId="101" xfId="0" applyNumberFormat="1" applyFont="1" applyFill="1" applyBorder="1" applyAlignment="1" applyProtection="1">
      <alignment horizontal="center"/>
    </xf>
    <xf numFmtId="170" fontId="39" fillId="0" borderId="102" xfId="0" applyNumberFormat="1" applyFont="1" applyFill="1" applyBorder="1" applyAlignment="1" applyProtection="1">
      <alignment horizontal="right"/>
    </xf>
    <xf numFmtId="170" fontId="56" fillId="0" borderId="101" xfId="0" applyNumberFormat="1" applyFont="1" applyFill="1" applyBorder="1" applyAlignment="1" applyProtection="1">
      <alignment horizontal="center" vertical="center"/>
    </xf>
    <xf numFmtId="3" fontId="21" fillId="22" borderId="2" xfId="0" applyNumberFormat="1" applyFont="1" applyFill="1" applyBorder="1" applyAlignment="1" applyProtection="1">
      <alignment horizontal="center" vertical="center" wrapText="1"/>
    </xf>
    <xf numFmtId="3" fontId="86" fillId="9" borderId="47" xfId="0" applyNumberFormat="1" applyFont="1" applyFill="1" applyBorder="1" applyAlignment="1" applyProtection="1">
      <protection locked="0"/>
    </xf>
    <xf numFmtId="3" fontId="86" fillId="9" borderId="53" xfId="0" applyNumberFormat="1" applyFont="1" applyFill="1" applyBorder="1" applyAlignment="1" applyProtection="1">
      <protection locked="0"/>
    </xf>
    <xf numFmtId="3" fontId="86" fillId="0" borderId="2" xfId="0" applyNumberFormat="1" applyFont="1" applyFill="1" applyBorder="1" applyAlignment="1" applyProtection="1"/>
    <xf numFmtId="3" fontId="86" fillId="0" borderId="54" xfId="0" applyNumberFormat="1" applyFont="1" applyFill="1" applyBorder="1" applyAlignment="1" applyProtection="1"/>
    <xf numFmtId="3" fontId="14" fillId="9" borderId="103" xfId="1" applyNumberFormat="1" applyFont="1" applyFill="1" applyBorder="1" applyAlignment="1" applyProtection="1">
      <protection locked="0"/>
    </xf>
    <xf numFmtId="3" fontId="14" fillId="9" borderId="104" xfId="1" applyNumberFormat="1" applyFont="1" applyFill="1" applyBorder="1" applyProtection="1">
      <protection locked="0"/>
    </xf>
    <xf numFmtId="3" fontId="14" fillId="9" borderId="103" xfId="1" applyNumberFormat="1" applyFont="1" applyFill="1" applyBorder="1" applyProtection="1">
      <protection locked="0"/>
    </xf>
    <xf numFmtId="3" fontId="113" fillId="0" borderId="105" xfId="0" applyNumberFormat="1" applyFont="1" applyBorder="1" applyProtection="1"/>
    <xf numFmtId="3" fontId="113" fillId="0" borderId="106" xfId="0" applyNumberFormat="1" applyFont="1" applyBorder="1" applyProtection="1"/>
    <xf numFmtId="3" fontId="14" fillId="9" borderId="2" xfId="1" applyNumberFormat="1" applyFont="1" applyFill="1" applyBorder="1" applyAlignment="1" applyProtection="1">
      <protection locked="0"/>
    </xf>
    <xf numFmtId="3" fontId="14" fillId="9" borderId="2" xfId="1" quotePrefix="1" applyNumberFormat="1" applyFont="1" applyFill="1" applyBorder="1" applyProtection="1">
      <protection locked="0"/>
    </xf>
    <xf numFmtId="3" fontId="14" fillId="9" borderId="107" xfId="1" applyNumberFormat="1" applyFont="1" applyFill="1" applyBorder="1" applyAlignment="1" applyProtection="1">
      <protection locked="0"/>
    </xf>
    <xf numFmtId="3" fontId="113" fillId="6" borderId="2" xfId="0" applyNumberFormat="1" applyFont="1" applyFill="1" applyBorder="1" applyAlignment="1" applyProtection="1">
      <alignment horizontal="right" wrapText="1"/>
      <protection locked="0"/>
    </xf>
    <xf numFmtId="3" fontId="113" fillId="0" borderId="2" xfId="0" applyNumberFormat="1" applyFont="1" applyBorder="1" applyAlignment="1" applyProtection="1">
      <alignment horizontal="right" wrapText="1"/>
    </xf>
    <xf numFmtId="3" fontId="113" fillId="0" borderId="46" xfId="0" applyNumberFormat="1" applyFont="1" applyBorder="1" applyAlignment="1" applyProtection="1">
      <alignment horizontal="right" wrapText="1"/>
    </xf>
    <xf numFmtId="3" fontId="114" fillId="9" borderId="84" xfId="0" applyNumberFormat="1" applyFont="1" applyFill="1" applyBorder="1" applyAlignment="1" applyProtection="1">
      <alignment horizontal="centerContinuous"/>
    </xf>
    <xf numFmtId="3" fontId="114" fillId="9" borderId="85" xfId="0" applyNumberFormat="1" applyFont="1" applyFill="1" applyBorder="1" applyAlignment="1" applyProtection="1">
      <alignment horizontal="centerContinuous"/>
    </xf>
    <xf numFmtId="0" fontId="112" fillId="0" borderId="0" xfId="0" applyNumberFormat="1" applyFont="1" applyAlignment="1" applyProtection="1">
      <alignment horizontal="left" vertical="center"/>
    </xf>
    <xf numFmtId="0" fontId="115" fillId="0" borderId="0" xfId="0" applyNumberFormat="1" applyFont="1" applyAlignment="1" applyProtection="1">
      <alignment horizontal="center" vertical="center"/>
    </xf>
    <xf numFmtId="171" fontId="21" fillId="0" borderId="0" xfId="0" applyNumberFormat="1" applyFont="1" applyAlignment="1" applyProtection="1">
      <alignment horizontal="center"/>
    </xf>
    <xf numFmtId="171" fontId="21" fillId="0" borderId="0" xfId="0" applyNumberFormat="1" applyFont="1"/>
    <xf numFmtId="1" fontId="49" fillId="13" borderId="2" xfId="0" applyNumberFormat="1" applyFont="1" applyFill="1" applyBorder="1" applyAlignment="1" applyProtection="1">
      <alignment horizontal="right" vertical="center"/>
      <protection locked="0"/>
    </xf>
    <xf numFmtId="0" fontId="116" fillId="0" borderId="0" xfId="0" applyNumberFormat="1" applyFont="1" applyAlignment="1" applyProtection="1">
      <alignment horizontal="center" vertical="center"/>
    </xf>
    <xf numFmtId="170" fontId="110" fillId="5" borderId="30" xfId="0" applyFont="1" applyFill="1" applyBorder="1" applyAlignment="1">
      <alignment horizontal="justify" vertical="center" wrapText="1"/>
    </xf>
    <xf numFmtId="170" fontId="110" fillId="5" borderId="31" xfId="0" applyFont="1" applyFill="1" applyBorder="1" applyAlignment="1">
      <alignment horizontal="justify" vertical="center" wrapText="1"/>
    </xf>
    <xf numFmtId="170" fontId="98" fillId="5" borderId="29" xfId="0" applyFont="1" applyFill="1" applyBorder="1" applyAlignment="1">
      <alignment horizontal="justify" vertical="center" wrapText="1"/>
    </xf>
    <xf numFmtId="170" fontId="98" fillId="5" borderId="30" xfId="0" applyFont="1" applyFill="1" applyBorder="1" applyAlignment="1">
      <alignment horizontal="justify" vertical="center" wrapText="1"/>
    </xf>
    <xf numFmtId="170" fontId="98" fillId="5" borderId="31" xfId="0" applyFont="1" applyFill="1" applyBorder="1" applyAlignment="1">
      <alignment horizontal="justify" vertical="center" wrapText="1"/>
    </xf>
    <xf numFmtId="170" fontId="107" fillId="23" borderId="2" xfId="0" applyFont="1" applyFill="1" applyBorder="1" applyAlignment="1" applyProtection="1">
      <alignment horizontal="center"/>
    </xf>
    <xf numFmtId="175" fontId="21" fillId="0" borderId="2" xfId="0" applyNumberFormat="1" applyFont="1" applyBorder="1" applyAlignment="1" applyProtection="1">
      <alignment horizontal="center" vertical="center" wrapText="1"/>
    </xf>
    <xf numFmtId="175" fontId="21" fillId="0" borderId="2" xfId="0" applyNumberFormat="1" applyFont="1" applyFill="1" applyBorder="1" applyAlignment="1" applyProtection="1">
      <alignment horizontal="center" vertical="center" wrapText="1"/>
    </xf>
    <xf numFmtId="170" fontId="107" fillId="14" borderId="2" xfId="0" applyFont="1" applyFill="1" applyBorder="1" applyAlignment="1" applyProtection="1">
      <alignment horizontal="center"/>
    </xf>
    <xf numFmtId="168" fontId="107" fillId="5" borderId="2" xfId="0" applyNumberFormat="1" applyFont="1" applyFill="1" applyBorder="1" applyAlignment="1" applyProtection="1">
      <alignment horizontal="right" vertical="center"/>
      <protection locked="0"/>
    </xf>
    <xf numFmtId="168" fontId="2" fillId="5" borderId="2" xfId="0" applyNumberFormat="1" applyFont="1" applyFill="1" applyBorder="1" applyAlignment="1" applyProtection="1">
      <alignment vertical="center"/>
      <protection locked="0"/>
    </xf>
    <xf numFmtId="168" fontId="49" fillId="5" borderId="2" xfId="0" applyNumberFormat="1" applyFont="1" applyFill="1" applyBorder="1" applyAlignment="1" applyProtection="1">
      <alignment vertical="center"/>
      <protection locked="0"/>
    </xf>
    <xf numFmtId="168" fontId="107" fillId="24" borderId="2" xfId="0" applyNumberFormat="1" applyFont="1" applyFill="1" applyBorder="1" applyAlignment="1" applyProtection="1">
      <alignment horizontal="right" vertical="center"/>
      <protection locked="0"/>
    </xf>
    <xf numFmtId="168" fontId="107" fillId="24" borderId="2" xfId="0" applyNumberFormat="1" applyFont="1" applyFill="1" applyBorder="1" applyAlignment="1" applyProtection="1">
      <alignment vertical="center"/>
      <protection locked="0"/>
    </xf>
    <xf numFmtId="168" fontId="49" fillId="24" borderId="2" xfId="0" applyNumberFormat="1" applyFont="1" applyFill="1" applyBorder="1" applyAlignment="1" applyProtection="1">
      <alignment horizontal="right" vertical="center"/>
      <protection locked="0"/>
    </xf>
    <xf numFmtId="168" fontId="49" fillId="24" borderId="2" xfId="0" applyNumberFormat="1" applyFont="1" applyFill="1" applyBorder="1" applyAlignment="1" applyProtection="1">
      <alignment vertical="center"/>
      <protection locked="0"/>
    </xf>
    <xf numFmtId="168" fontId="49" fillId="25" borderId="2" xfId="0" applyNumberFormat="1" applyFont="1" applyFill="1" applyBorder="1" applyAlignment="1" applyProtection="1">
      <alignment vertical="center"/>
      <protection locked="0"/>
    </xf>
    <xf numFmtId="168" fontId="49" fillId="25" borderId="2" xfId="0" applyNumberFormat="1" applyFont="1" applyFill="1" applyBorder="1" applyAlignment="1" applyProtection="1">
      <alignment horizontal="right" vertical="center"/>
      <protection locked="0"/>
    </xf>
    <xf numFmtId="168" fontId="2" fillId="25" borderId="2" xfId="0" applyNumberFormat="1" applyFont="1" applyFill="1" applyBorder="1" applyAlignment="1" applyProtection="1">
      <alignment vertical="center"/>
      <protection locked="0"/>
    </xf>
    <xf numFmtId="168" fontId="49" fillId="25" borderId="2" xfId="1" applyNumberFormat="1" applyFont="1" applyFill="1" applyBorder="1" applyAlignment="1" applyProtection="1">
      <alignment horizontal="right" vertical="center"/>
      <protection locked="0"/>
    </xf>
    <xf numFmtId="168" fontId="2" fillId="25" borderId="2" xfId="0" applyNumberFormat="1" applyFont="1" applyFill="1" applyBorder="1" applyAlignment="1" applyProtection="1">
      <alignment horizontal="right" vertical="center"/>
      <protection locked="0"/>
    </xf>
    <xf numFmtId="168" fontId="107" fillId="7" borderId="2" xfId="0" applyNumberFormat="1" applyFont="1" applyFill="1" applyBorder="1" applyAlignment="1" applyProtection="1">
      <alignment horizontal="right" vertical="center"/>
      <protection locked="0"/>
    </xf>
    <xf numFmtId="168" fontId="107" fillId="7" borderId="2" xfId="0" applyNumberFormat="1" applyFont="1" applyFill="1" applyBorder="1" applyAlignment="1" applyProtection="1">
      <alignment vertical="center"/>
      <protection locked="0"/>
    </xf>
    <xf numFmtId="168" fontId="2" fillId="13" borderId="2" xfId="0" applyNumberFormat="1" applyFont="1" applyFill="1" applyBorder="1" applyAlignment="1" applyProtection="1">
      <alignment vertical="center"/>
      <protection locked="0"/>
    </xf>
    <xf numFmtId="168" fontId="49" fillId="13" borderId="2" xfId="0" applyNumberFormat="1" applyFont="1" applyFill="1" applyBorder="1" applyAlignment="1" applyProtection="1">
      <alignment vertical="center"/>
      <protection locked="0"/>
    </xf>
    <xf numFmtId="168" fontId="107" fillId="13" borderId="2" xfId="0" applyNumberFormat="1" applyFont="1" applyFill="1" applyBorder="1" applyAlignment="1" applyProtection="1">
      <alignment vertical="center"/>
      <protection locked="0"/>
    </xf>
    <xf numFmtId="168" fontId="49" fillId="7" borderId="2" xfId="0" applyNumberFormat="1" applyFont="1" applyFill="1" applyBorder="1" applyAlignment="1" applyProtection="1">
      <alignment horizontal="right" vertical="center"/>
      <protection locked="0"/>
    </xf>
    <xf numFmtId="175" fontId="49" fillId="0" borderId="2" xfId="0" applyNumberFormat="1" applyFont="1" applyFill="1" applyBorder="1" applyAlignment="1" applyProtection="1">
      <alignment vertical="center"/>
    </xf>
    <xf numFmtId="175" fontId="49" fillId="11" borderId="2" xfId="0" applyNumberFormat="1" applyFont="1" applyFill="1" applyBorder="1" applyAlignment="1" applyProtection="1">
      <alignment vertical="center"/>
    </xf>
    <xf numFmtId="175" fontId="49" fillId="0" borderId="80" xfId="0" applyNumberFormat="1" applyFont="1" applyFill="1" applyBorder="1" applyAlignment="1" applyProtection="1">
      <alignment vertical="center"/>
    </xf>
    <xf numFmtId="168" fontId="2" fillId="7" borderId="2" xfId="0" applyNumberFormat="1" applyFont="1" applyFill="1" applyBorder="1" applyAlignment="1" applyProtection="1">
      <alignment vertical="center"/>
      <protection locked="0"/>
    </xf>
    <xf numFmtId="168" fontId="49" fillId="7" borderId="2" xfId="0" applyNumberFormat="1" applyFont="1" applyFill="1" applyBorder="1" applyAlignment="1" applyProtection="1">
      <alignment vertical="center"/>
      <protection locked="0"/>
    </xf>
    <xf numFmtId="170" fontId="107" fillId="15" borderId="2" xfId="0" applyFont="1" applyFill="1" applyBorder="1" applyAlignment="1" applyProtection="1">
      <alignment horizontal="center"/>
    </xf>
    <xf numFmtId="3" fontId="49" fillId="13" borderId="20" xfId="0" applyNumberFormat="1" applyFont="1" applyFill="1" applyBorder="1" applyAlignment="1" applyProtection="1">
      <alignment horizontal="right" vertical="center"/>
      <protection locked="0"/>
    </xf>
    <xf numFmtId="1" fontId="113" fillId="9" borderId="40" xfId="0" applyNumberFormat="1" applyFont="1" applyFill="1" applyBorder="1" applyAlignment="1" applyProtection="1">
      <alignment horizontal="center"/>
      <protection locked="0"/>
    </xf>
    <xf numFmtId="1" fontId="113" fillId="9" borderId="54" xfId="0" applyNumberFormat="1" applyFont="1" applyFill="1" applyBorder="1" applyAlignment="1" applyProtection="1">
      <alignment horizontal="center"/>
      <protection locked="0"/>
    </xf>
    <xf numFmtId="1" fontId="113" fillId="9" borderId="108" xfId="0" applyNumberFormat="1" applyFont="1" applyFill="1" applyBorder="1" applyAlignment="1" applyProtection="1">
      <alignment horizontal="center"/>
      <protection locked="0"/>
    </xf>
    <xf numFmtId="1" fontId="107" fillId="13" borderId="2" xfId="0" applyNumberFormat="1" applyFont="1" applyFill="1" applyBorder="1" applyAlignment="1" applyProtection="1">
      <alignment horizontal="right" vertical="center"/>
      <protection locked="0"/>
    </xf>
    <xf numFmtId="1" fontId="49" fillId="13" borderId="2" xfId="0" applyNumberFormat="1" applyFont="1" applyFill="1" applyBorder="1" applyAlignment="1" applyProtection="1">
      <alignment vertical="center"/>
      <protection locked="0"/>
    </xf>
    <xf numFmtId="165" fontId="8" fillId="0" borderId="0" xfId="0" applyNumberFormat="1" applyFont="1" applyFill="1"/>
    <xf numFmtId="165" fontId="8" fillId="0" borderId="0" xfId="0" applyNumberFormat="1" applyFont="1" applyFill="1" applyProtection="1"/>
    <xf numFmtId="170" fontId="83" fillId="0" borderId="0" xfId="0" applyFont="1" applyFill="1" applyBorder="1" applyAlignment="1" applyProtection="1">
      <alignment horizontal="center" vertical="center"/>
    </xf>
    <xf numFmtId="170" fontId="4" fillId="0" borderId="0" xfId="0" applyFont="1" applyFill="1" applyBorder="1" applyAlignment="1" applyProtection="1">
      <alignment horizontal="centerContinuous"/>
    </xf>
    <xf numFmtId="15" fontId="4" fillId="0" borderId="0" xfId="0" applyNumberFormat="1" applyFont="1" applyFill="1" applyBorder="1" applyAlignment="1" applyProtection="1">
      <alignment horizontal="centerContinuous"/>
    </xf>
    <xf numFmtId="15" fontId="4" fillId="0" borderId="0" xfId="0" applyNumberFormat="1" applyFont="1" applyFill="1" applyBorder="1" applyAlignment="1" applyProtection="1">
      <alignment horizontal="center"/>
    </xf>
    <xf numFmtId="3" fontId="113" fillId="0" borderId="84" xfId="0" applyNumberFormat="1" applyFont="1" applyBorder="1" applyAlignment="1" applyProtection="1">
      <alignment horizontal="right" wrapText="1"/>
    </xf>
    <xf numFmtId="3" fontId="113" fillId="0" borderId="85" xfId="0" applyNumberFormat="1" applyFont="1" applyBorder="1" applyAlignment="1" applyProtection="1">
      <alignment horizontal="right" wrapText="1"/>
    </xf>
    <xf numFmtId="3" fontId="0" fillId="0" borderId="0" xfId="0" applyNumberFormat="1" applyFill="1" applyBorder="1"/>
    <xf numFmtId="170" fontId="113" fillId="0" borderId="161" xfId="0" applyFont="1" applyBorder="1" applyAlignment="1">
      <alignment horizontal="justify" vertical="top" wrapText="1"/>
    </xf>
    <xf numFmtId="170" fontId="113" fillId="0" borderId="149" xfId="0" applyFont="1" applyBorder="1" applyAlignment="1">
      <alignment horizontal="justify" vertical="top" wrapText="1"/>
    </xf>
    <xf numFmtId="170" fontId="117" fillId="0" borderId="0" xfId="0" applyFont="1"/>
    <xf numFmtId="170" fontId="34" fillId="0" borderId="0" xfId="0" applyFont="1" applyAlignment="1">
      <alignment horizontal="center"/>
    </xf>
    <xf numFmtId="170" fontId="34" fillId="0" borderId="0" xfId="0" applyFont="1" applyBorder="1" applyAlignment="1">
      <alignment horizontal="center"/>
    </xf>
    <xf numFmtId="170" fontId="113" fillId="0" borderId="0" xfId="0" applyFont="1" applyBorder="1" applyAlignment="1">
      <alignment horizontal="justify" vertical="top" wrapText="1"/>
    </xf>
    <xf numFmtId="170" fontId="113" fillId="0" borderId="233" xfId="0" applyFont="1" applyBorder="1" applyAlignment="1">
      <alignment horizontal="justify" vertical="top" wrapText="1"/>
    </xf>
    <xf numFmtId="170" fontId="113" fillId="0" borderId="234" xfId="0" applyFont="1" applyBorder="1" applyAlignment="1">
      <alignment horizontal="justify" vertical="top" wrapText="1"/>
    </xf>
    <xf numFmtId="170" fontId="113" fillId="0" borderId="235" xfId="0" applyFont="1" applyBorder="1" applyAlignment="1">
      <alignment horizontal="justify" vertical="top" wrapText="1"/>
    </xf>
    <xf numFmtId="49" fontId="113" fillId="0" borderId="2" xfId="0" applyNumberFormat="1" applyFont="1" applyFill="1" applyBorder="1" applyAlignment="1" applyProtection="1">
      <alignment horizontal="center"/>
      <protection locked="0"/>
    </xf>
    <xf numFmtId="170" fontId="121" fillId="0" borderId="0" xfId="0" applyFont="1" applyFill="1" applyBorder="1" applyAlignment="1" applyProtection="1">
      <alignment horizontal="right"/>
    </xf>
    <xf numFmtId="171" fontId="14" fillId="0" borderId="2" xfId="20" applyNumberFormat="1" applyFont="1" applyFill="1" applyBorder="1" applyAlignment="1" applyProtection="1">
      <alignment horizontal="center"/>
      <protection locked="0"/>
    </xf>
    <xf numFmtId="170" fontId="121" fillId="0" borderId="88" xfId="0" applyFont="1" applyFill="1" applyBorder="1" applyAlignment="1" applyProtection="1">
      <alignment horizontal="right"/>
    </xf>
    <xf numFmtId="3" fontId="14" fillId="9" borderId="47" xfId="0" applyNumberFormat="1" applyFont="1" applyFill="1" applyBorder="1" applyAlignment="1" applyProtection="1">
      <protection locked="0"/>
    </xf>
    <xf numFmtId="3" fontId="14" fillId="0" borderId="2" xfId="0" applyNumberFormat="1" applyFont="1" applyFill="1" applyBorder="1" applyAlignment="1" applyProtection="1"/>
    <xf numFmtId="3" fontId="14" fillId="0" borderId="232" xfId="0" applyNumberFormat="1" applyFont="1" applyFill="1" applyBorder="1" applyAlignment="1" applyProtection="1"/>
    <xf numFmtId="1" fontId="14" fillId="3" borderId="109" xfId="0" applyNumberFormat="1" applyFont="1" applyFill="1" applyBorder="1" applyAlignment="1" applyProtection="1">
      <alignment horizontal="center"/>
    </xf>
    <xf numFmtId="1" fontId="113" fillId="9" borderId="2" xfId="0" applyNumberFormat="1" applyFont="1" applyFill="1" applyBorder="1" applyAlignment="1" applyProtection="1">
      <alignment horizontal="center"/>
      <protection locked="0"/>
    </xf>
    <xf numFmtId="3" fontId="113" fillId="6" borderId="33" xfId="0" applyNumberFormat="1" applyFont="1" applyFill="1" applyBorder="1" applyAlignment="1" applyProtection="1">
      <alignment horizontal="center"/>
      <protection locked="0"/>
    </xf>
    <xf numFmtId="3" fontId="113" fillId="0" borderId="17" xfId="0" applyNumberFormat="1" applyFont="1" applyFill="1" applyBorder="1" applyAlignment="1" applyProtection="1">
      <alignment horizontal="center"/>
    </xf>
    <xf numFmtId="3" fontId="113" fillId="6" borderId="17" xfId="0" applyNumberFormat="1" applyFont="1" applyFill="1" applyBorder="1" applyAlignment="1" applyProtection="1">
      <alignment horizontal="center"/>
      <protection locked="0"/>
    </xf>
    <xf numFmtId="170" fontId="113" fillId="0" borderId="0" xfId="0" applyFont="1" applyBorder="1" applyProtection="1"/>
    <xf numFmtId="1" fontId="113" fillId="6" borderId="2" xfId="0" applyNumberFormat="1" applyFont="1" applyFill="1" applyBorder="1" applyAlignment="1" applyProtection="1">
      <alignment horizontal="center"/>
      <protection locked="0"/>
    </xf>
    <xf numFmtId="1" fontId="113" fillId="0" borderId="109" xfId="0" applyNumberFormat="1" applyFont="1" applyFill="1" applyBorder="1" applyAlignment="1" applyProtection="1">
      <alignment horizontal="center"/>
    </xf>
    <xf numFmtId="1" fontId="113" fillId="6" borderId="33" xfId="0" applyNumberFormat="1" applyFont="1" applyFill="1" applyBorder="1" applyAlignment="1" applyProtection="1">
      <alignment horizontal="center"/>
      <protection locked="0"/>
    </xf>
    <xf numFmtId="3" fontId="113" fillId="3" borderId="17" xfId="0" applyNumberFormat="1" applyFont="1" applyFill="1" applyBorder="1" applyAlignment="1" applyProtection="1">
      <alignment horizontal="center"/>
      <protection locked="0"/>
    </xf>
    <xf numFmtId="3" fontId="113" fillId="0" borderId="2" xfId="0" applyNumberFormat="1" applyFont="1" applyFill="1" applyBorder="1"/>
    <xf numFmtId="3" fontId="113" fillId="0" borderId="46" xfId="0" applyNumberFormat="1" applyFont="1" applyFill="1" applyBorder="1"/>
    <xf numFmtId="168" fontId="122" fillId="5" borderId="2" xfId="0" applyNumberFormat="1" applyFont="1" applyFill="1" applyBorder="1" applyAlignment="1" applyProtection="1">
      <alignment vertical="center"/>
      <protection locked="0"/>
    </xf>
    <xf numFmtId="168" fontId="122" fillId="24" borderId="2" xfId="0" applyNumberFormat="1" applyFont="1" applyFill="1" applyBorder="1" applyAlignment="1" applyProtection="1">
      <alignment horizontal="right" vertical="center"/>
      <protection locked="0"/>
    </xf>
    <xf numFmtId="168" fontId="122" fillId="25" borderId="2" xfId="0" applyNumberFormat="1" applyFont="1" applyFill="1" applyBorder="1" applyAlignment="1" applyProtection="1">
      <alignment vertical="center"/>
      <protection locked="0"/>
    </xf>
    <xf numFmtId="168" fontId="122" fillId="7" borderId="2" xfId="0" applyNumberFormat="1" applyFont="1" applyFill="1" applyBorder="1" applyAlignment="1" applyProtection="1">
      <alignment horizontal="right" vertical="center"/>
      <protection locked="0"/>
    </xf>
    <xf numFmtId="1" fontId="122" fillId="13" borderId="2" xfId="0" applyNumberFormat="1" applyFont="1" applyFill="1" applyBorder="1" applyAlignment="1" applyProtection="1">
      <alignment vertical="center"/>
      <protection locked="0"/>
    </xf>
    <xf numFmtId="168" fontId="49" fillId="7" borderId="110" xfId="0" applyNumberFormat="1" applyFont="1" applyFill="1" applyBorder="1" applyAlignment="1" applyProtection="1">
      <alignment horizontal="right" vertical="center"/>
      <protection locked="0"/>
    </xf>
    <xf numFmtId="168" fontId="122" fillId="13" borderId="2" xfId="0" applyNumberFormat="1" applyFont="1" applyFill="1" applyBorder="1" applyAlignment="1" applyProtection="1">
      <alignment horizontal="right" vertical="center"/>
      <protection locked="0"/>
    </xf>
    <xf numFmtId="168" fontId="49" fillId="13" borderId="110" xfId="0" applyNumberFormat="1" applyFont="1" applyFill="1" applyBorder="1" applyAlignment="1" applyProtection="1">
      <alignment horizontal="right" vertical="center"/>
      <protection locked="0"/>
    </xf>
    <xf numFmtId="170" fontId="113" fillId="0" borderId="0" xfId="0" applyFont="1" applyBorder="1" applyAlignment="1">
      <alignment horizontal="left"/>
    </xf>
    <xf numFmtId="170" fontId="113" fillId="0" borderId="0" xfId="0" applyFont="1"/>
    <xf numFmtId="170" fontId="113" fillId="0" borderId="0" xfId="0" applyFont="1" applyBorder="1" applyAlignment="1">
      <alignment horizontal="left" wrapText="1"/>
    </xf>
    <xf numFmtId="170" fontId="23" fillId="5" borderId="0" xfId="0" applyFont="1" applyFill="1" applyBorder="1" applyAlignment="1" applyProtection="1">
      <alignment horizontal="center" vertical="top" wrapText="1"/>
      <protection locked="0"/>
    </xf>
    <xf numFmtId="170" fontId="23" fillId="5" borderId="0" xfId="0" applyFont="1" applyFill="1" applyBorder="1" applyAlignment="1" applyProtection="1">
      <alignment horizontal="left" vertical="top" wrapText="1"/>
      <protection locked="0"/>
    </xf>
    <xf numFmtId="9" fontId="123" fillId="0" borderId="0" xfId="0" applyNumberFormat="1" applyFont="1" applyFill="1" applyBorder="1" applyAlignment="1" applyProtection="1"/>
    <xf numFmtId="170" fontId="98" fillId="0" borderId="0" xfId="0" applyFont="1" applyFill="1" applyBorder="1" applyAlignment="1" applyProtection="1">
      <alignment horizontal="center" vertical="center"/>
    </xf>
    <xf numFmtId="9" fontId="123" fillId="0" borderId="0" xfId="0" applyNumberFormat="1" applyFont="1" applyFill="1" applyBorder="1" applyAlignment="1" applyProtection="1">
      <alignment horizontal="center"/>
    </xf>
    <xf numFmtId="169" fontId="42" fillId="3" borderId="0" xfId="0" applyNumberFormat="1" applyFont="1" applyFill="1" applyBorder="1" applyAlignment="1" applyProtection="1">
      <alignment vertical="center"/>
    </xf>
    <xf numFmtId="170" fontId="98" fillId="3" borderId="0" xfId="0" applyFont="1" applyFill="1" applyBorder="1" applyAlignment="1" applyProtection="1">
      <alignment horizontal="center" vertical="center"/>
    </xf>
    <xf numFmtId="170" fontId="124" fillId="3" borderId="0" xfId="0" applyFont="1" applyFill="1" applyBorder="1" applyAlignment="1" applyProtection="1">
      <alignment horizontal="center" vertical="center"/>
    </xf>
    <xf numFmtId="168" fontId="42" fillId="3" borderId="0" xfId="19" applyNumberFormat="1" applyFont="1" applyFill="1" applyBorder="1" applyAlignment="1" applyProtection="1">
      <alignment horizontal="right"/>
    </xf>
    <xf numFmtId="9" fontId="123" fillId="3" borderId="0" xfId="0" applyNumberFormat="1" applyFont="1" applyFill="1" applyBorder="1" applyProtection="1"/>
    <xf numFmtId="9" fontId="123" fillId="3" borderId="0" xfId="0" applyNumberFormat="1" applyFont="1" applyFill="1" applyBorder="1" applyAlignment="1" applyProtection="1">
      <alignment horizontal="left"/>
    </xf>
    <xf numFmtId="170" fontId="23" fillId="0" borderId="0" xfId="0" applyFont="1" applyBorder="1" applyAlignment="1" applyProtection="1">
      <alignment horizontal="center" vertical="center"/>
    </xf>
    <xf numFmtId="170" fontId="42" fillId="3" borderId="0" xfId="0" applyFont="1" applyFill="1" applyBorder="1" applyAlignment="1" applyProtection="1">
      <alignment horizontal="left" vertical="center"/>
    </xf>
    <xf numFmtId="170" fontId="125" fillId="3" borderId="0" xfId="0" applyFont="1" applyFill="1" applyBorder="1" applyAlignment="1" applyProtection="1">
      <alignment horizontal="left" vertical="center"/>
    </xf>
    <xf numFmtId="170" fontId="44" fillId="0" borderId="0" xfId="0" applyFont="1" applyFill="1" applyBorder="1" applyAlignment="1" applyProtection="1">
      <alignment horizontal="right"/>
    </xf>
    <xf numFmtId="9" fontId="123" fillId="0" borderId="0" xfId="0" applyNumberFormat="1" applyFont="1" applyFill="1" applyBorder="1" applyProtection="1"/>
    <xf numFmtId="170" fontId="44" fillId="0" borderId="0" xfId="0" applyFont="1" applyFill="1" applyBorder="1" applyProtection="1"/>
    <xf numFmtId="170" fontId="127" fillId="0" borderId="0" xfId="0" applyFont="1" applyFill="1" applyBorder="1" applyProtection="1"/>
    <xf numFmtId="170" fontId="128" fillId="0" borderId="0" xfId="0" applyFont="1" applyFill="1" applyBorder="1" applyAlignment="1" applyProtection="1">
      <alignment horizontal="center" vertical="center"/>
    </xf>
    <xf numFmtId="170" fontId="129" fillId="0" borderId="0" xfId="0" applyFont="1" applyFill="1" applyBorder="1" applyAlignment="1" applyProtection="1">
      <alignment horizontal="center" vertical="center"/>
    </xf>
    <xf numFmtId="170" fontId="129" fillId="0" borderId="0" xfId="0" applyFont="1" applyFill="1" applyBorder="1" applyAlignment="1" applyProtection="1">
      <alignment horizontal="right" vertical="center" indent="1"/>
    </xf>
    <xf numFmtId="170" fontId="130" fillId="0" borderId="0" xfId="0" applyFont="1" applyFill="1" applyBorder="1" applyAlignment="1" applyProtection="1">
      <alignment horizontal="center"/>
    </xf>
    <xf numFmtId="170" fontId="56" fillId="0" borderId="71" xfId="0" applyNumberFormat="1" applyFont="1" applyFill="1" applyBorder="1" applyAlignment="1" applyProtection="1">
      <alignment horizontal="center" vertical="center"/>
    </xf>
    <xf numFmtId="170" fontId="23" fillId="0" borderId="21" xfId="0" applyNumberFormat="1" applyFont="1" applyFill="1" applyBorder="1" applyAlignment="1" applyProtection="1">
      <alignment vertical="center"/>
    </xf>
    <xf numFmtId="170" fontId="56" fillId="0" borderId="72" xfId="0" applyNumberFormat="1" applyFont="1" applyFill="1" applyBorder="1" applyAlignment="1" applyProtection="1">
      <alignment horizontal="center" vertical="center"/>
    </xf>
    <xf numFmtId="170" fontId="23" fillId="0" borderId="22" xfId="0" applyNumberFormat="1" applyFont="1" applyFill="1" applyBorder="1" applyAlignment="1" applyProtection="1">
      <alignment vertical="center"/>
    </xf>
    <xf numFmtId="170" fontId="56" fillId="0" borderId="73" xfId="0" applyNumberFormat="1" applyFont="1" applyFill="1" applyBorder="1" applyAlignment="1" applyProtection="1">
      <alignment horizontal="center" vertical="center"/>
    </xf>
    <xf numFmtId="170" fontId="23" fillId="0" borderId="28" xfId="0" applyNumberFormat="1" applyFont="1" applyFill="1" applyBorder="1" applyAlignment="1" applyProtection="1">
      <alignment vertical="center"/>
    </xf>
    <xf numFmtId="170" fontId="131" fillId="0" borderId="0" xfId="0" applyFont="1"/>
    <xf numFmtId="168" fontId="49" fillId="5" borderId="2" xfId="0" applyNumberFormat="1" applyFont="1" applyFill="1" applyBorder="1" applyAlignment="1" applyProtection="1">
      <alignment horizontal="right" vertical="center"/>
      <protection locked="0"/>
    </xf>
    <xf numFmtId="170" fontId="8" fillId="0" borderId="0" xfId="0" applyFont="1" applyFill="1"/>
    <xf numFmtId="170" fontId="14" fillId="0" borderId="0" xfId="0" applyNumberFormat="1" applyFont="1" applyFill="1"/>
    <xf numFmtId="3" fontId="8" fillId="0" borderId="0" xfId="0" applyNumberFormat="1" applyFont="1" applyFill="1" applyProtection="1"/>
    <xf numFmtId="15" fontId="80" fillId="0" borderId="0" xfId="0" applyNumberFormat="1" applyFont="1" applyFill="1" applyBorder="1" applyAlignment="1" applyProtection="1">
      <alignment horizontal="center"/>
    </xf>
    <xf numFmtId="3" fontId="14" fillId="0" borderId="55" xfId="1" applyNumberFormat="1" applyFont="1" applyFill="1" applyBorder="1" applyAlignment="1" applyProtection="1"/>
    <xf numFmtId="3" fontId="14" fillId="0" borderId="56" xfId="1" applyNumberFormat="1" applyFont="1" applyFill="1" applyBorder="1" applyAlignment="1" applyProtection="1"/>
    <xf numFmtId="164" fontId="10" fillId="16" borderId="0" xfId="4" applyFont="1" applyFill="1" applyBorder="1" applyAlignment="1">
      <alignment horizontal="center" vertical="center"/>
    </xf>
    <xf numFmtId="164" fontId="26" fillId="0" borderId="0" xfId="0" applyNumberFormat="1" applyFont="1" applyAlignment="1">
      <alignment horizontal="center"/>
    </xf>
    <xf numFmtId="170" fontId="0" fillId="0" borderId="0" xfId="0" applyAlignment="1"/>
    <xf numFmtId="170" fontId="105" fillId="0" borderId="0" xfId="0" applyFont="1" applyAlignment="1">
      <alignment horizontal="center"/>
    </xf>
    <xf numFmtId="170" fontId="106" fillId="0" borderId="0" xfId="0" applyFont="1" applyAlignment="1">
      <alignment horizontal="center"/>
    </xf>
    <xf numFmtId="170" fontId="0" fillId="0" borderId="111" xfId="0" applyBorder="1" applyAlignment="1">
      <alignment horizontal="center"/>
    </xf>
    <xf numFmtId="170" fontId="47" fillId="0" borderId="29" xfId="0" applyFont="1" applyBorder="1" applyAlignment="1">
      <alignment horizontal="left" vertical="center" wrapText="1"/>
    </xf>
    <xf numFmtId="170" fontId="47" fillId="0" borderId="30" xfId="0" applyFont="1" applyBorder="1" applyAlignment="1">
      <alignment horizontal="left" vertical="center" wrapText="1"/>
    </xf>
    <xf numFmtId="170" fontId="47" fillId="0" borderId="31" xfId="0" applyFont="1" applyBorder="1" applyAlignment="1">
      <alignment horizontal="left" vertical="center" wrapText="1"/>
    </xf>
    <xf numFmtId="170" fontId="0" fillId="0" borderId="111" xfId="0" applyBorder="1" applyAlignment="1">
      <alignment horizontal="center" wrapText="1"/>
    </xf>
    <xf numFmtId="170" fontId="67" fillId="0" borderId="29" xfId="0" applyFont="1" applyBorder="1" applyAlignment="1">
      <alignment horizontal="justify" vertical="center" wrapText="1"/>
    </xf>
    <xf numFmtId="170" fontId="67" fillId="0" borderId="30" xfId="0" applyFont="1" applyBorder="1" applyAlignment="1">
      <alignment horizontal="justify" vertical="center" wrapText="1"/>
    </xf>
    <xf numFmtId="170" fontId="67" fillId="0" borderId="31" xfId="0" applyFont="1" applyBorder="1" applyAlignment="1">
      <alignment horizontal="justify" vertical="center" wrapText="1"/>
    </xf>
    <xf numFmtId="170" fontId="0" fillId="0" borderId="0" xfId="0" applyBorder="1" applyAlignment="1">
      <alignment horizontal="center"/>
    </xf>
    <xf numFmtId="170" fontId="0" fillId="0" borderId="0" xfId="0" applyBorder="1" applyAlignment="1">
      <alignment horizontal="center" wrapText="1"/>
    </xf>
    <xf numFmtId="164" fontId="10" fillId="17" borderId="0" xfId="12" applyFont="1" applyFill="1" applyAlignment="1" applyProtection="1">
      <alignment horizontal="center" vertical="center"/>
    </xf>
    <xf numFmtId="170" fontId="64" fillId="0" borderId="0" xfId="0" applyFont="1" applyAlignment="1">
      <alignment horizontal="center"/>
    </xf>
    <xf numFmtId="170" fontId="65" fillId="9" borderId="29" xfId="0" applyFont="1" applyFill="1" applyBorder="1" applyAlignment="1">
      <alignment horizontal="center"/>
    </xf>
    <xf numFmtId="170" fontId="65" fillId="9" borderId="30" xfId="0" applyFont="1" applyFill="1" applyBorder="1" applyAlignment="1">
      <alignment horizontal="center"/>
    </xf>
    <xf numFmtId="170" fontId="65" fillId="9" borderId="31" xfId="0" applyFont="1" applyFill="1" applyBorder="1" applyAlignment="1">
      <alignment horizontal="center"/>
    </xf>
    <xf numFmtId="164" fontId="66" fillId="0" borderId="29" xfId="0" applyNumberFormat="1" applyFont="1" applyBorder="1" applyAlignment="1">
      <alignment horizontal="justify" vertical="center" wrapText="1"/>
    </xf>
    <xf numFmtId="170" fontId="66" fillId="0" borderId="30" xfId="0" applyFont="1" applyBorder="1" applyAlignment="1">
      <alignment horizontal="justify" vertical="center"/>
    </xf>
    <xf numFmtId="170" fontId="66" fillId="0" borderId="31" xfId="0" applyFont="1" applyBorder="1" applyAlignment="1">
      <alignment horizontal="justify" vertical="center"/>
    </xf>
    <xf numFmtId="9" fontId="67" fillId="0" borderId="29" xfId="19" applyFont="1" applyBorder="1" applyAlignment="1">
      <alignment horizontal="justify" vertical="center" wrapText="1"/>
    </xf>
    <xf numFmtId="9" fontId="67" fillId="0" borderId="30" xfId="19" applyFont="1" applyBorder="1" applyAlignment="1">
      <alignment horizontal="justify" vertical="center" wrapText="1"/>
    </xf>
    <xf numFmtId="9" fontId="67" fillId="0" borderId="31" xfId="19" applyFont="1" applyBorder="1" applyAlignment="1">
      <alignment horizontal="justify" vertical="center" wrapText="1"/>
    </xf>
    <xf numFmtId="164" fontId="66" fillId="0" borderId="29" xfId="0" applyNumberFormat="1" applyFont="1" applyBorder="1" applyAlignment="1">
      <alignment horizontal="left" vertical="center" wrapText="1"/>
    </xf>
    <xf numFmtId="170" fontId="66" fillId="0" borderId="30" xfId="0" applyFont="1" applyBorder="1" applyAlignment="1">
      <alignment horizontal="left" vertical="center" wrapText="1"/>
    </xf>
    <xf numFmtId="170" fontId="66" fillId="0" borderId="31" xfId="0" applyFont="1" applyBorder="1" applyAlignment="1">
      <alignment horizontal="left" vertical="center" wrapText="1"/>
    </xf>
    <xf numFmtId="170" fontId="66" fillId="0" borderId="30" xfId="0" applyFont="1" applyBorder="1" applyAlignment="1">
      <alignment horizontal="left" vertical="center"/>
    </xf>
    <xf numFmtId="170" fontId="66" fillId="0" borderId="31" xfId="0" applyFont="1" applyBorder="1" applyAlignment="1">
      <alignment horizontal="left" vertical="center"/>
    </xf>
    <xf numFmtId="170" fontId="65" fillId="6" borderId="29" xfId="0" applyFont="1" applyFill="1" applyBorder="1" applyAlignment="1">
      <alignment horizontal="center"/>
    </xf>
    <xf numFmtId="170" fontId="65" fillId="6" borderId="30" xfId="0" applyFont="1" applyFill="1" applyBorder="1" applyAlignment="1">
      <alignment horizontal="center"/>
    </xf>
    <xf numFmtId="170" fontId="65" fillId="6" borderId="31" xfId="0" applyFont="1" applyFill="1" applyBorder="1" applyAlignment="1">
      <alignment horizontal="center"/>
    </xf>
    <xf numFmtId="170" fontId="66" fillId="0" borderId="30" xfId="0" applyFont="1" applyBorder="1" applyAlignment="1">
      <alignment horizontal="justify" vertical="center" wrapText="1"/>
    </xf>
    <xf numFmtId="170" fontId="66" fillId="0" borderId="31" xfId="0" applyFont="1" applyBorder="1" applyAlignment="1">
      <alignment horizontal="justify" vertical="center" wrapText="1"/>
    </xf>
    <xf numFmtId="170" fontId="0" fillId="0" borderId="29" xfId="0" applyBorder="1" applyAlignment="1">
      <alignment horizontal="center" vertical="center" wrapText="1"/>
    </xf>
    <xf numFmtId="170" fontId="0" fillId="0" borderId="30" xfId="0" applyBorder="1" applyAlignment="1">
      <alignment horizontal="center" vertical="center" wrapText="1"/>
    </xf>
    <xf numFmtId="170" fontId="0" fillId="0" borderId="31" xfId="0" applyBorder="1" applyAlignment="1">
      <alignment horizontal="center" vertical="center" wrapText="1"/>
    </xf>
    <xf numFmtId="170" fontId="72" fillId="5" borderId="29" xfId="0" applyFont="1" applyFill="1" applyBorder="1" applyAlignment="1">
      <alignment horizontal="center" vertical="center" wrapText="1"/>
    </xf>
    <xf numFmtId="170" fontId="72" fillId="5" borderId="30" xfId="0" applyFont="1" applyFill="1" applyBorder="1" applyAlignment="1">
      <alignment horizontal="center" vertical="center"/>
    </xf>
    <xf numFmtId="170" fontId="72" fillId="5" borderId="31" xfId="0" applyFont="1" applyFill="1" applyBorder="1" applyAlignment="1">
      <alignment horizontal="center" vertical="center"/>
    </xf>
    <xf numFmtId="170" fontId="71" fillId="5" borderId="29" xfId="0" applyFont="1" applyFill="1" applyBorder="1" applyAlignment="1">
      <alignment horizontal="center" vertical="center"/>
    </xf>
    <xf numFmtId="170" fontId="71" fillId="5" borderId="30" xfId="0" applyFont="1" applyFill="1" applyBorder="1" applyAlignment="1">
      <alignment horizontal="center" vertical="center"/>
    </xf>
    <xf numFmtId="170" fontId="71" fillId="5" borderId="31" xfId="0" applyFont="1" applyFill="1" applyBorder="1" applyAlignment="1">
      <alignment horizontal="center" vertical="center"/>
    </xf>
    <xf numFmtId="170" fontId="71" fillId="5" borderId="29" xfId="0" applyFont="1" applyFill="1" applyBorder="1" applyAlignment="1">
      <alignment horizontal="center"/>
    </xf>
    <xf numFmtId="170" fontId="71" fillId="5" borderId="30" xfId="0" applyFont="1" applyFill="1" applyBorder="1" applyAlignment="1">
      <alignment horizontal="center"/>
    </xf>
    <xf numFmtId="170" fontId="71" fillId="5" borderId="31" xfId="0" applyFont="1" applyFill="1" applyBorder="1" applyAlignment="1">
      <alignment horizontal="center"/>
    </xf>
    <xf numFmtId="170" fontId="98" fillId="22" borderId="29" xfId="0" applyFont="1" applyFill="1" applyBorder="1" applyAlignment="1" applyProtection="1">
      <alignment horizontal="justify" vertical="center" wrapText="1"/>
      <protection locked="0"/>
    </xf>
    <xf numFmtId="170" fontId="98" fillId="22" borderId="30" xfId="0" applyFont="1" applyFill="1" applyBorder="1" applyAlignment="1" applyProtection="1">
      <alignment horizontal="justify" vertical="center" wrapText="1"/>
      <protection locked="0"/>
    </xf>
    <xf numFmtId="170" fontId="98" fillId="22" borderId="31" xfId="0" applyFont="1" applyFill="1" applyBorder="1" applyAlignment="1" applyProtection="1">
      <alignment horizontal="justify" vertical="center" wrapText="1"/>
      <protection locked="0"/>
    </xf>
    <xf numFmtId="170" fontId="47" fillId="0" borderId="112" xfId="0" applyFont="1" applyBorder="1" applyAlignment="1">
      <alignment horizontal="justify" wrapText="1"/>
    </xf>
    <xf numFmtId="170" fontId="47" fillId="0" borderId="111" xfId="0" applyFont="1" applyBorder="1" applyAlignment="1">
      <alignment horizontal="justify" wrapText="1"/>
    </xf>
    <xf numFmtId="170" fontId="47" fillId="0" borderId="113" xfId="0" applyFont="1" applyBorder="1" applyAlignment="1">
      <alignment horizontal="justify" wrapText="1"/>
    </xf>
    <xf numFmtId="170" fontId="47" fillId="0" borderId="29" xfId="0" applyFont="1" applyBorder="1" applyAlignment="1">
      <alignment horizontal="justify" vertical="center" wrapText="1"/>
    </xf>
    <xf numFmtId="170" fontId="98" fillId="0" borderId="114" xfId="0" applyFont="1" applyBorder="1" applyAlignment="1">
      <alignment horizontal="justify" vertical="center" wrapText="1"/>
    </xf>
    <xf numFmtId="170" fontId="98" fillId="0" borderId="75" xfId="0" applyFont="1" applyBorder="1" applyAlignment="1">
      <alignment horizontal="justify" vertical="center" wrapText="1"/>
    </xf>
    <xf numFmtId="170" fontId="98" fillId="0" borderId="77" xfId="0" applyFont="1" applyBorder="1" applyAlignment="1">
      <alignment horizontal="justify" vertical="center" wrapText="1"/>
    </xf>
    <xf numFmtId="170" fontId="98" fillId="0" borderId="29" xfId="0" applyFont="1" applyBorder="1" applyAlignment="1">
      <alignment horizontal="left" vertical="center" wrapText="1"/>
    </xf>
    <xf numFmtId="170" fontId="95" fillId="0" borderId="30" xfId="0" applyFont="1" applyBorder="1" applyAlignment="1">
      <alignment horizontal="left" vertical="center" wrapText="1"/>
    </xf>
    <xf numFmtId="170" fontId="95" fillId="0" borderId="31" xfId="0" applyFont="1" applyBorder="1" applyAlignment="1">
      <alignment horizontal="left" vertical="center" wrapText="1"/>
    </xf>
    <xf numFmtId="170" fontId="98" fillId="0" borderId="29" xfId="0" applyFont="1" applyBorder="1" applyAlignment="1">
      <alignment horizontal="justify" vertical="center" wrapText="1"/>
    </xf>
    <xf numFmtId="170" fontId="98" fillId="0" borderId="30" xfId="0" applyFont="1" applyBorder="1" applyAlignment="1">
      <alignment horizontal="justify" vertical="center" wrapText="1"/>
    </xf>
    <xf numFmtId="170" fontId="98" fillId="0" borderId="31" xfId="0" applyFont="1" applyBorder="1" applyAlignment="1">
      <alignment horizontal="justify" vertical="center" wrapText="1"/>
    </xf>
    <xf numFmtId="170" fontId="110" fillId="5" borderId="29" xfId="0" applyFont="1" applyFill="1" applyBorder="1" applyAlignment="1">
      <alignment horizontal="justify" vertical="center" wrapText="1"/>
    </xf>
    <xf numFmtId="170" fontId="110" fillId="5" borderId="30" xfId="0" applyFont="1" applyFill="1" applyBorder="1" applyAlignment="1">
      <alignment horizontal="justify" vertical="center" wrapText="1"/>
    </xf>
    <xf numFmtId="170" fontId="110" fillId="5" borderId="31" xfId="0" applyFont="1" applyFill="1" applyBorder="1" applyAlignment="1">
      <alignment horizontal="justify" vertical="center" wrapText="1"/>
    </xf>
    <xf numFmtId="170" fontId="110" fillId="0" borderId="29" xfId="0" applyFont="1" applyBorder="1" applyAlignment="1" applyProtection="1">
      <alignment horizontal="justify" vertical="center" wrapText="1"/>
      <protection locked="0"/>
    </xf>
    <xf numFmtId="170" fontId="110" fillId="0" borderId="30" xfId="0" applyFont="1" applyBorder="1" applyAlignment="1" applyProtection="1">
      <alignment horizontal="justify" vertical="center" wrapText="1"/>
      <protection locked="0"/>
    </xf>
    <xf numFmtId="170" fontId="110" fillId="0" borderId="31" xfId="0" applyFont="1" applyBorder="1" applyAlignment="1" applyProtection="1">
      <alignment horizontal="justify" vertical="center" wrapText="1"/>
      <protection locked="0"/>
    </xf>
    <xf numFmtId="170" fontId="110" fillId="22" borderId="30" xfId="0" applyFont="1" applyFill="1" applyBorder="1" applyAlignment="1" applyProtection="1">
      <alignment horizontal="justify" vertical="center" wrapText="1"/>
      <protection locked="0"/>
    </xf>
    <xf numFmtId="170" fontId="110" fillId="22" borderId="31" xfId="0" applyFont="1" applyFill="1" applyBorder="1" applyAlignment="1" applyProtection="1">
      <alignment horizontal="justify" vertical="center" wrapText="1"/>
      <protection locked="0"/>
    </xf>
    <xf numFmtId="164" fontId="66" fillId="0" borderId="112" xfId="0" applyNumberFormat="1" applyFont="1" applyBorder="1" applyAlignment="1">
      <alignment horizontal="left" vertical="center" wrapText="1"/>
    </xf>
    <xf numFmtId="170" fontId="66" fillId="0" borderId="111" xfId="0" applyFont="1" applyBorder="1" applyAlignment="1">
      <alignment horizontal="left" vertical="center" wrapText="1"/>
    </xf>
    <xf numFmtId="170" fontId="66" fillId="0" borderId="113" xfId="0" applyFont="1" applyBorder="1" applyAlignment="1">
      <alignment horizontal="left" vertical="center" wrapText="1"/>
    </xf>
    <xf numFmtId="170" fontId="66" fillId="0" borderId="114" xfId="0" applyFont="1" applyBorder="1" applyAlignment="1">
      <alignment horizontal="left" vertical="center" wrapText="1"/>
    </xf>
    <xf numFmtId="170" fontId="66" fillId="0" borderId="75" xfId="0" applyFont="1" applyBorder="1" applyAlignment="1">
      <alignment horizontal="left" vertical="center" wrapText="1"/>
    </xf>
    <xf numFmtId="170" fontId="66" fillId="0" borderId="77" xfId="0" applyFont="1" applyBorder="1" applyAlignment="1">
      <alignment horizontal="left" vertical="center" wrapText="1"/>
    </xf>
    <xf numFmtId="170" fontId="67" fillId="0" borderId="114" xfId="0" applyFont="1" applyBorder="1" applyAlignment="1">
      <alignment horizontal="justify" vertical="center" wrapText="1"/>
    </xf>
    <xf numFmtId="170" fontId="67" fillId="0" borderId="75" xfId="0" applyFont="1" applyBorder="1" applyAlignment="1">
      <alignment horizontal="justify" vertical="center" wrapText="1"/>
    </xf>
    <xf numFmtId="170" fontId="67" fillId="0" borderId="77" xfId="0" applyFont="1" applyBorder="1" applyAlignment="1">
      <alignment horizontal="justify" vertical="center" wrapText="1"/>
    </xf>
    <xf numFmtId="170" fontId="47" fillId="0" borderId="112" xfId="0" applyFont="1" applyBorder="1" applyAlignment="1">
      <alignment horizontal="left" vertical="center" wrapText="1"/>
    </xf>
    <xf numFmtId="170" fontId="47" fillId="0" borderId="111" xfId="0" applyFont="1" applyBorder="1" applyAlignment="1">
      <alignment horizontal="left" vertical="center" wrapText="1"/>
    </xf>
    <xf numFmtId="170" fontId="47" fillId="0" borderId="113" xfId="0" applyFont="1" applyBorder="1" applyAlignment="1">
      <alignment horizontal="left" vertical="center" wrapText="1"/>
    </xf>
    <xf numFmtId="170" fontId="47" fillId="0" borderId="114" xfId="0" applyFont="1" applyBorder="1" applyAlignment="1">
      <alignment horizontal="left" vertical="center" wrapText="1"/>
    </xf>
    <xf numFmtId="170" fontId="47" fillId="0" borderId="75" xfId="0" applyFont="1" applyBorder="1" applyAlignment="1">
      <alignment horizontal="left" vertical="center" wrapText="1"/>
    </xf>
    <xf numFmtId="170" fontId="47" fillId="0" borderId="77" xfId="0" applyFont="1" applyBorder="1" applyAlignment="1">
      <alignment horizontal="left" vertical="center" wrapText="1"/>
    </xf>
    <xf numFmtId="170" fontId="47" fillId="0" borderId="30" xfId="0" applyFont="1" applyBorder="1" applyAlignment="1">
      <alignment horizontal="justify" vertical="center" wrapText="1"/>
    </xf>
    <xf numFmtId="170" fontId="47" fillId="0" borderId="31" xfId="0" applyFont="1" applyBorder="1" applyAlignment="1">
      <alignment horizontal="justify" vertical="center" wrapText="1"/>
    </xf>
    <xf numFmtId="170" fontId="17" fillId="0" borderId="29" xfId="0" applyFont="1" applyBorder="1" applyAlignment="1">
      <alignment horizontal="center" vertical="center" wrapText="1"/>
    </xf>
    <xf numFmtId="170" fontId="17" fillId="0" borderId="30" xfId="0" applyFont="1" applyBorder="1" applyAlignment="1">
      <alignment horizontal="center" vertical="center" wrapText="1"/>
    </xf>
    <xf numFmtId="170" fontId="17" fillId="0" borderId="31" xfId="0" applyFont="1" applyBorder="1" applyAlignment="1">
      <alignment horizontal="center" vertical="center" wrapText="1"/>
    </xf>
    <xf numFmtId="170" fontId="71" fillId="5" borderId="29" xfId="0" applyFont="1" applyFill="1" applyBorder="1" applyAlignment="1">
      <alignment horizontal="center" wrapText="1"/>
    </xf>
    <xf numFmtId="170" fontId="71" fillId="5" borderId="30" xfId="0" applyFont="1" applyFill="1" applyBorder="1" applyAlignment="1">
      <alignment horizontal="center" wrapText="1"/>
    </xf>
    <xf numFmtId="170" fontId="71" fillId="5" borderId="31" xfId="0" applyFont="1" applyFill="1" applyBorder="1" applyAlignment="1">
      <alignment horizontal="center" wrapText="1"/>
    </xf>
    <xf numFmtId="170" fontId="66" fillId="0" borderId="29" xfId="0" applyFont="1" applyBorder="1" applyAlignment="1" applyProtection="1">
      <alignment vertical="center" wrapText="1"/>
      <protection locked="0"/>
    </xf>
    <xf numFmtId="170" fontId="66" fillId="0" borderId="30" xfId="0" applyFont="1" applyBorder="1" applyAlignment="1" applyProtection="1">
      <alignment vertical="center" wrapText="1"/>
      <protection locked="0"/>
    </xf>
    <xf numFmtId="170" fontId="66" fillId="0" borderId="31" xfId="0" applyFont="1" applyBorder="1" applyAlignment="1" applyProtection="1">
      <alignment vertical="center" wrapText="1"/>
      <protection locked="0"/>
    </xf>
    <xf numFmtId="10" fontId="26" fillId="0" borderId="115" xfId="19" applyNumberFormat="1" applyFont="1" applyFill="1" applyBorder="1" applyAlignment="1" applyProtection="1">
      <alignment horizontal="center" vertical="center"/>
    </xf>
    <xf numFmtId="10" fontId="26" fillId="0" borderId="116" xfId="19" applyNumberFormat="1" applyFont="1" applyFill="1" applyBorder="1" applyAlignment="1" applyProtection="1">
      <alignment horizontal="center" vertical="center"/>
    </xf>
    <xf numFmtId="10" fontId="26" fillId="0" borderId="117" xfId="19" applyNumberFormat="1" applyFont="1" applyFill="1" applyBorder="1" applyAlignment="1" applyProtection="1">
      <alignment horizontal="center" vertical="center"/>
    </xf>
    <xf numFmtId="0" fontId="49" fillId="5" borderId="89" xfId="0" applyNumberFormat="1" applyFont="1" applyFill="1" applyBorder="1" applyAlignment="1" applyProtection="1">
      <alignment horizontal="center" vertical="center" wrapText="1"/>
      <protection locked="0"/>
    </xf>
    <xf numFmtId="0" fontId="49" fillId="5" borderId="76" xfId="0" applyNumberFormat="1" applyFont="1" applyFill="1" applyBorder="1" applyAlignment="1" applyProtection="1">
      <alignment horizontal="center" vertical="center" wrapText="1"/>
      <protection locked="0"/>
    </xf>
    <xf numFmtId="49" fontId="49" fillId="5" borderId="118" xfId="0" applyNumberFormat="1" applyFont="1" applyFill="1" applyBorder="1" applyAlignment="1" applyProtection="1">
      <alignment horizontal="center" vertical="center" wrapText="1"/>
      <protection locked="0"/>
    </xf>
    <xf numFmtId="49" fontId="49" fillId="5" borderId="119" xfId="0" applyNumberFormat="1" applyFont="1" applyFill="1" applyBorder="1" applyAlignment="1" applyProtection="1">
      <alignment horizontal="center" vertical="center" wrapText="1"/>
      <protection locked="0"/>
    </xf>
    <xf numFmtId="49" fontId="49" fillId="24" borderId="118" xfId="0" applyNumberFormat="1" applyFont="1" applyFill="1" applyBorder="1" applyAlignment="1" applyProtection="1">
      <alignment horizontal="center" vertical="center" wrapText="1"/>
      <protection locked="0"/>
    </xf>
    <xf numFmtId="49" fontId="49" fillId="24" borderId="119" xfId="0" applyNumberFormat="1" applyFont="1" applyFill="1" applyBorder="1" applyAlignment="1" applyProtection="1">
      <alignment horizontal="center" vertical="center" wrapText="1"/>
      <protection locked="0"/>
    </xf>
    <xf numFmtId="0" fontId="49" fillId="24" borderId="89" xfId="0" applyNumberFormat="1" applyFont="1" applyFill="1" applyBorder="1" applyAlignment="1" applyProtection="1">
      <alignment horizontal="center" vertical="center" wrapText="1"/>
      <protection locked="0"/>
    </xf>
    <xf numFmtId="0" fontId="107" fillId="24" borderId="76" xfId="0" applyNumberFormat="1" applyFont="1" applyFill="1" applyBorder="1" applyAlignment="1" applyProtection="1">
      <alignment horizontal="center" vertical="center" wrapText="1"/>
      <protection locked="0"/>
    </xf>
    <xf numFmtId="170" fontId="0" fillId="18" borderId="120" xfId="0" applyFill="1" applyBorder="1" applyAlignment="1" applyProtection="1">
      <alignment horizontal="center"/>
    </xf>
    <xf numFmtId="170" fontId="0" fillId="18" borderId="121" xfId="0" applyFill="1" applyBorder="1" applyAlignment="1" applyProtection="1">
      <alignment horizontal="center"/>
    </xf>
    <xf numFmtId="170" fontId="0" fillId="18" borderId="122" xfId="0" applyFill="1" applyBorder="1" applyAlignment="1" applyProtection="1">
      <alignment horizontal="center"/>
    </xf>
    <xf numFmtId="170" fontId="49" fillId="0" borderId="74" xfId="0" applyFont="1" applyFill="1" applyBorder="1" applyAlignment="1" applyProtection="1">
      <alignment horizontal="left" vertical="center" wrapText="1"/>
    </xf>
    <xf numFmtId="170" fontId="49" fillId="0" borderId="75" xfId="0" applyFont="1" applyFill="1" applyBorder="1" applyAlignment="1" applyProtection="1">
      <alignment horizontal="left" vertical="center" wrapText="1"/>
    </xf>
    <xf numFmtId="170" fontId="49" fillId="0" borderId="79" xfId="0" applyFont="1" applyFill="1" applyBorder="1" applyAlignment="1" applyProtection="1">
      <alignment horizontal="left" vertical="center" wrapText="1"/>
    </xf>
    <xf numFmtId="170" fontId="49" fillId="0" borderId="123" xfId="0" applyFont="1" applyFill="1" applyBorder="1" applyAlignment="1" applyProtection="1">
      <alignment horizontal="left" vertical="center" wrapText="1"/>
    </xf>
    <xf numFmtId="170" fontId="49" fillId="0" borderId="124" xfId="0" applyFont="1" applyFill="1" applyBorder="1" applyAlignment="1" applyProtection="1">
      <alignment horizontal="left" vertical="center" wrapText="1"/>
    </xf>
    <xf numFmtId="170" fontId="49" fillId="0" borderId="125" xfId="0" applyFont="1" applyFill="1" applyBorder="1" applyAlignment="1" applyProtection="1">
      <alignment horizontal="left" vertical="center" wrapText="1"/>
    </xf>
    <xf numFmtId="0" fontId="49" fillId="11" borderId="126" xfId="0" applyNumberFormat="1" applyFont="1" applyFill="1" applyBorder="1" applyAlignment="1" applyProtection="1">
      <alignment horizontal="center" vertical="center" wrapText="1"/>
    </xf>
    <xf numFmtId="170" fontId="49" fillId="11" borderId="127" xfId="0" applyFont="1" applyFill="1" applyBorder="1" applyAlignment="1" applyProtection="1">
      <alignment horizontal="left" vertical="center" wrapText="1"/>
    </xf>
    <xf numFmtId="170" fontId="49" fillId="11" borderId="30" xfId="0" applyFont="1" applyFill="1" applyBorder="1" applyAlignment="1" applyProtection="1">
      <alignment horizontal="left" vertical="center" wrapText="1"/>
    </xf>
    <xf numFmtId="170" fontId="49" fillId="11" borderId="128" xfId="0" applyFont="1" applyFill="1" applyBorder="1" applyAlignment="1" applyProtection="1">
      <alignment horizontal="left" vertical="center" wrapText="1"/>
    </xf>
    <xf numFmtId="49" fontId="49" fillId="19" borderId="129" xfId="0" applyNumberFormat="1" applyFont="1" applyFill="1" applyBorder="1" applyAlignment="1" applyProtection="1">
      <alignment horizontal="left" vertical="center" wrapText="1"/>
      <protection locked="0"/>
    </xf>
    <xf numFmtId="49" fontId="107" fillId="19" borderId="2" xfId="0" applyNumberFormat="1" applyFont="1" applyFill="1" applyBorder="1" applyAlignment="1" applyProtection="1">
      <alignment horizontal="left" vertical="center" wrapText="1"/>
      <protection locked="0"/>
    </xf>
    <xf numFmtId="49" fontId="107" fillId="19" borderId="29" xfId="0" applyNumberFormat="1" applyFont="1" applyFill="1" applyBorder="1" applyAlignment="1" applyProtection="1">
      <alignment horizontal="left" vertical="center" wrapText="1"/>
      <protection locked="0"/>
    </xf>
    <xf numFmtId="49" fontId="107" fillId="19" borderId="129" xfId="0" applyNumberFormat="1" applyFont="1" applyFill="1" applyBorder="1" applyAlignment="1" applyProtection="1">
      <alignment horizontal="left" vertical="center" wrapText="1"/>
      <protection locked="0"/>
    </xf>
    <xf numFmtId="49" fontId="49" fillId="7" borderId="129" xfId="0" applyNumberFormat="1" applyFont="1" applyFill="1" applyBorder="1" applyAlignment="1" applyProtection="1">
      <alignment horizontal="left" vertical="center" wrapText="1"/>
      <protection locked="0"/>
    </xf>
    <xf numFmtId="49" fontId="107" fillId="7" borderId="2" xfId="0" applyNumberFormat="1" applyFont="1" applyFill="1" applyBorder="1" applyAlignment="1" applyProtection="1">
      <alignment horizontal="left" vertical="center" wrapText="1"/>
      <protection locked="0"/>
    </xf>
    <xf numFmtId="49" fontId="107" fillId="7" borderId="20" xfId="0" applyNumberFormat="1" applyFont="1" applyFill="1" applyBorder="1" applyAlignment="1" applyProtection="1">
      <alignment horizontal="left" vertical="center" wrapText="1"/>
      <protection locked="0"/>
    </xf>
    <xf numFmtId="49" fontId="107" fillId="7" borderId="129" xfId="0" applyNumberFormat="1" applyFont="1" applyFill="1" applyBorder="1" applyAlignment="1" applyProtection="1">
      <alignment horizontal="left" vertical="center" wrapText="1"/>
      <protection locked="0"/>
    </xf>
    <xf numFmtId="49" fontId="107" fillId="7" borderId="29" xfId="0" applyNumberFormat="1" applyFont="1" applyFill="1" applyBorder="1" applyAlignment="1" applyProtection="1">
      <alignment horizontal="left" vertical="center" wrapText="1"/>
      <protection locked="0"/>
    </xf>
    <xf numFmtId="0" fontId="107" fillId="5" borderId="126" xfId="0" applyNumberFormat="1" applyFont="1" applyFill="1" applyBorder="1" applyAlignment="1" applyProtection="1">
      <alignment horizontal="center" vertical="center" wrapText="1"/>
      <protection locked="0"/>
    </xf>
    <xf numFmtId="0" fontId="107" fillId="7" borderId="126" xfId="0" applyNumberFormat="1" applyFont="1" applyFill="1" applyBorder="1" applyAlignment="1" applyProtection="1">
      <alignment horizontal="center" vertical="center" wrapText="1"/>
      <protection locked="0"/>
    </xf>
    <xf numFmtId="49" fontId="49" fillId="19" borderId="2" xfId="0" applyNumberFormat="1" applyFont="1" applyFill="1" applyBorder="1" applyAlignment="1" applyProtection="1">
      <alignment horizontal="left" vertical="center" wrapText="1"/>
      <protection locked="0"/>
    </xf>
    <xf numFmtId="49" fontId="49" fillId="19" borderId="29" xfId="0" applyNumberFormat="1" applyFont="1" applyFill="1" applyBorder="1" applyAlignment="1" applyProtection="1">
      <alignment horizontal="left" vertical="center" wrapText="1"/>
      <protection locked="0"/>
    </xf>
    <xf numFmtId="170" fontId="49" fillId="0" borderId="130" xfId="0" applyFont="1" applyFill="1" applyBorder="1" applyAlignment="1" applyProtection="1">
      <alignment horizontal="left" vertical="center" wrapText="1"/>
    </xf>
    <xf numFmtId="170" fontId="49" fillId="0" borderId="131" xfId="0" applyFont="1" applyFill="1" applyBorder="1" applyAlignment="1" applyProtection="1">
      <alignment horizontal="left" vertical="center" wrapText="1"/>
    </xf>
    <xf numFmtId="170" fontId="49" fillId="0" borderId="132" xfId="0" applyFont="1" applyFill="1" applyBorder="1" applyAlignment="1" applyProtection="1">
      <alignment horizontal="left" vertical="center" wrapText="1"/>
    </xf>
    <xf numFmtId="170" fontId="49" fillId="0" borderId="127" xfId="0" applyFont="1" applyFill="1" applyBorder="1" applyAlignment="1" applyProtection="1">
      <alignment horizontal="left" vertical="center" wrapText="1"/>
    </xf>
    <xf numFmtId="170" fontId="49" fillId="0" borderId="30" xfId="0" applyFont="1" applyFill="1" applyBorder="1" applyAlignment="1" applyProtection="1">
      <alignment horizontal="left" vertical="center" wrapText="1"/>
    </xf>
    <xf numFmtId="170" fontId="49" fillId="0" borderId="128" xfId="0" applyFont="1" applyFill="1" applyBorder="1" applyAlignment="1" applyProtection="1">
      <alignment horizontal="left" vertical="center" wrapText="1"/>
    </xf>
    <xf numFmtId="170" fontId="49" fillId="5" borderId="126" xfId="0" applyNumberFormat="1" applyFont="1" applyFill="1" applyBorder="1" applyAlignment="1" applyProtection="1">
      <alignment horizontal="center" vertical="center" wrapText="1"/>
      <protection locked="0"/>
    </xf>
    <xf numFmtId="49" fontId="49" fillId="7" borderId="2" xfId="0" applyNumberFormat="1" applyFont="1" applyFill="1" applyBorder="1" applyAlignment="1" applyProtection="1">
      <alignment horizontal="left" vertical="center" wrapText="1"/>
      <protection locked="0"/>
    </xf>
    <xf numFmtId="49" fontId="49" fillId="7" borderId="29" xfId="0" applyNumberFormat="1" applyFont="1" applyFill="1" applyBorder="1" applyAlignment="1" applyProtection="1">
      <alignment horizontal="left" vertical="center" wrapText="1"/>
      <protection locked="0"/>
    </xf>
    <xf numFmtId="49" fontId="49" fillId="7" borderId="150" xfId="0" applyNumberFormat="1" applyFont="1" applyFill="1" applyBorder="1" applyAlignment="1" applyProtection="1">
      <alignment horizontal="left" vertical="center" wrapText="1"/>
      <protection locked="0"/>
    </xf>
    <xf numFmtId="49" fontId="49" fillId="7" borderId="80" xfId="0" applyNumberFormat="1" applyFont="1" applyFill="1" applyBorder="1" applyAlignment="1" applyProtection="1">
      <alignment horizontal="left" vertical="center" wrapText="1"/>
      <protection locked="0"/>
    </xf>
    <xf numFmtId="49" fontId="49" fillId="7" borderId="151" xfId="0" applyNumberFormat="1" applyFont="1" applyFill="1" applyBorder="1" applyAlignment="1" applyProtection="1">
      <alignment horizontal="left" vertical="center" wrapText="1"/>
      <protection locked="0"/>
    </xf>
    <xf numFmtId="170" fontId="49" fillId="7" borderId="126" xfId="0" applyNumberFormat="1" applyFont="1" applyFill="1" applyBorder="1" applyAlignment="1" applyProtection="1">
      <alignment horizontal="center" vertical="center" wrapText="1"/>
      <protection locked="0"/>
    </xf>
    <xf numFmtId="170" fontId="49" fillId="7" borderId="133" xfId="0" applyNumberFormat="1" applyFont="1" applyFill="1" applyBorder="1" applyAlignment="1" applyProtection="1">
      <alignment horizontal="center" vertical="center" wrapText="1"/>
      <protection locked="0"/>
    </xf>
    <xf numFmtId="170" fontId="49" fillId="11" borderId="31" xfId="0" applyFont="1" applyFill="1" applyBorder="1" applyAlignment="1" applyProtection="1">
      <alignment horizontal="center" vertical="center" wrapText="1"/>
    </xf>
    <xf numFmtId="0" fontId="49" fillId="0" borderId="126" xfId="0" applyNumberFormat="1" applyFont="1" applyFill="1" applyBorder="1" applyAlignment="1" applyProtection="1">
      <alignment horizontal="center" vertical="center" wrapText="1"/>
    </xf>
    <xf numFmtId="0" fontId="49" fillId="0" borderId="133" xfId="0" applyNumberFormat="1" applyFont="1" applyFill="1" applyBorder="1" applyAlignment="1" applyProtection="1">
      <alignment horizontal="center" vertical="center" wrapText="1"/>
    </xf>
    <xf numFmtId="170" fontId="49" fillId="0" borderId="31" xfId="0" applyFont="1" applyFill="1" applyBorder="1" applyAlignment="1" applyProtection="1">
      <alignment horizontal="center" vertical="center" wrapText="1"/>
    </xf>
    <xf numFmtId="170" fontId="49" fillId="0" borderId="134" xfId="0" applyFont="1" applyFill="1" applyBorder="1" applyAlignment="1" applyProtection="1">
      <alignment horizontal="center" vertical="center" wrapText="1"/>
    </xf>
    <xf numFmtId="49" fontId="7" fillId="0" borderId="16" xfId="0" applyNumberFormat="1" applyFont="1" applyBorder="1" applyAlignment="1" applyProtection="1">
      <alignment horizontal="center"/>
    </xf>
    <xf numFmtId="49" fontId="7" fillId="0" borderId="33" xfId="0" applyNumberFormat="1" applyFont="1" applyBorder="1" applyAlignment="1" applyProtection="1">
      <alignment horizontal="center"/>
    </xf>
    <xf numFmtId="49" fontId="0" fillId="0" borderId="29" xfId="0" applyNumberFormat="1" applyBorder="1" applyAlignment="1" applyProtection="1">
      <alignment horizontal="center"/>
      <protection locked="0"/>
    </xf>
    <xf numFmtId="49" fontId="0" fillId="0" borderId="31" xfId="0" applyNumberFormat="1" applyBorder="1" applyAlignment="1" applyProtection="1">
      <alignment horizontal="center"/>
      <protection locked="0"/>
    </xf>
    <xf numFmtId="170" fontId="91" fillId="0" borderId="0" xfId="0" applyFont="1" applyAlignment="1" applyProtection="1">
      <alignment horizontal="right"/>
    </xf>
    <xf numFmtId="170" fontId="0" fillId="0" borderId="139" xfId="0" applyBorder="1" applyAlignment="1" applyProtection="1">
      <alignment horizontal="center"/>
    </xf>
    <xf numFmtId="170" fontId="0" fillId="0" borderId="13" xfId="0" applyBorder="1" applyAlignment="1" applyProtection="1">
      <alignment horizontal="center"/>
    </xf>
    <xf numFmtId="170" fontId="62" fillId="0" borderId="140" xfId="0" applyFont="1" applyBorder="1" applyAlignment="1" applyProtection="1">
      <alignment horizontal="right"/>
    </xf>
    <xf numFmtId="170" fontId="99" fillId="0" borderId="140" xfId="0" applyFont="1" applyBorder="1" applyAlignment="1"/>
    <xf numFmtId="164" fontId="7" fillId="0" borderId="141" xfId="0" applyNumberFormat="1" applyFont="1" applyBorder="1" applyAlignment="1" applyProtection="1">
      <alignment horizontal="center"/>
    </xf>
    <xf numFmtId="170" fontId="7" fillId="0" borderId="142" xfId="0" applyFont="1" applyBorder="1" applyAlignment="1" applyProtection="1">
      <alignment horizontal="center"/>
    </xf>
    <xf numFmtId="170" fontId="7" fillId="0" borderId="143" xfId="0" applyFont="1" applyBorder="1" applyAlignment="1" applyProtection="1">
      <alignment horizontal="center"/>
    </xf>
    <xf numFmtId="170" fontId="19" fillId="0" borderId="146" xfId="0" applyFont="1" applyBorder="1" applyAlignment="1" applyProtection="1">
      <alignment horizontal="center" wrapText="1"/>
    </xf>
    <xf numFmtId="170" fontId="19" fillId="0" borderId="147" xfId="0" applyFont="1" applyBorder="1" applyAlignment="1" applyProtection="1">
      <alignment horizontal="center" wrapText="1"/>
    </xf>
    <xf numFmtId="170" fontId="19" fillId="0" borderId="148" xfId="0" applyFont="1" applyBorder="1" applyAlignment="1" applyProtection="1">
      <alignment horizontal="center" wrapText="1"/>
    </xf>
    <xf numFmtId="170" fontId="0" fillId="5" borderId="29" xfId="0" applyFill="1" applyBorder="1" applyAlignment="1" applyProtection="1">
      <alignment horizontal="center"/>
    </xf>
    <xf numFmtId="170" fontId="0" fillId="5" borderId="31" xfId="0" applyFill="1" applyBorder="1" applyAlignment="1" applyProtection="1">
      <alignment horizontal="center"/>
    </xf>
    <xf numFmtId="164" fontId="45" fillId="17" borderId="0" xfId="4" applyFont="1" applyFill="1" applyAlignment="1" applyProtection="1">
      <alignment horizontal="center" vertical="center"/>
    </xf>
    <xf numFmtId="164" fontId="8" fillId="20" borderId="2" xfId="20" applyFont="1" applyFill="1" applyBorder="1" applyAlignment="1" applyProtection="1">
      <alignment horizontal="center"/>
      <protection locked="0"/>
    </xf>
    <xf numFmtId="49" fontId="0" fillId="0" borderId="2" xfId="0" applyNumberFormat="1" applyBorder="1" applyAlignment="1" applyProtection="1">
      <alignment horizontal="center"/>
      <protection locked="0"/>
    </xf>
    <xf numFmtId="170" fontId="91" fillId="0" borderId="88" xfId="0" applyFont="1" applyBorder="1" applyAlignment="1" applyProtection="1">
      <alignment horizontal="right"/>
    </xf>
    <xf numFmtId="170" fontId="91" fillId="0" borderId="138" xfId="0" applyFont="1" applyBorder="1" applyAlignment="1" applyProtection="1">
      <alignment horizontal="right"/>
    </xf>
    <xf numFmtId="170" fontId="56" fillId="0" borderId="130" xfId="0" applyFont="1" applyFill="1" applyBorder="1" applyAlignment="1" applyProtection="1">
      <alignment horizontal="center" vertical="center"/>
    </xf>
    <xf numFmtId="170" fontId="56" fillId="0" borderId="131" xfId="0" applyFont="1" applyFill="1" applyBorder="1" applyAlignment="1" applyProtection="1">
      <alignment horizontal="center" vertical="center"/>
    </xf>
    <xf numFmtId="170" fontId="56" fillId="0" borderId="132" xfId="0" applyFont="1" applyFill="1" applyBorder="1" applyAlignment="1" applyProtection="1">
      <alignment horizontal="center" vertical="center"/>
    </xf>
    <xf numFmtId="170" fontId="0" fillId="0" borderId="135" xfId="0" applyFill="1" applyBorder="1" applyAlignment="1" applyProtection="1">
      <alignment horizontal="center" vertical="center"/>
      <protection locked="0"/>
    </xf>
    <xf numFmtId="170" fontId="0" fillId="0" borderId="136" xfId="0" applyFill="1" applyBorder="1" applyAlignment="1" applyProtection="1">
      <alignment horizontal="center" vertical="center"/>
      <protection locked="0"/>
    </xf>
    <xf numFmtId="170" fontId="0" fillId="0" borderId="137" xfId="0" applyFill="1" applyBorder="1" applyAlignment="1" applyProtection="1">
      <alignment horizontal="center" vertical="center"/>
      <protection locked="0"/>
    </xf>
    <xf numFmtId="49" fontId="49" fillId="7" borderId="118" xfId="0" applyNumberFormat="1" applyFont="1" applyFill="1" applyBorder="1" applyAlignment="1" applyProtection="1">
      <alignment horizontal="center" vertical="center" wrapText="1"/>
      <protection locked="0"/>
    </xf>
    <xf numFmtId="49" fontId="49" fillId="7" borderId="119" xfId="0" applyNumberFormat="1" applyFont="1" applyFill="1" applyBorder="1" applyAlignment="1" applyProtection="1">
      <alignment horizontal="center" vertical="center" wrapText="1"/>
      <protection locked="0"/>
    </xf>
    <xf numFmtId="49" fontId="49" fillId="5" borderId="144" xfId="0" applyNumberFormat="1" applyFont="1" applyFill="1" applyBorder="1" applyAlignment="1" applyProtection="1">
      <alignment horizontal="left" vertical="center" wrapText="1"/>
      <protection locked="0"/>
    </xf>
    <xf numFmtId="49" fontId="49" fillId="5" borderId="111" xfId="0" applyNumberFormat="1" applyFont="1" applyFill="1" applyBorder="1" applyAlignment="1" applyProtection="1">
      <alignment horizontal="left" vertical="center" wrapText="1"/>
      <protection locked="0"/>
    </xf>
    <xf numFmtId="49" fontId="49" fillId="5" borderId="145" xfId="0" applyNumberFormat="1" applyFont="1" applyFill="1" applyBorder="1" applyAlignment="1" applyProtection="1">
      <alignment horizontal="left" vertical="center" wrapText="1"/>
      <protection locked="0"/>
    </xf>
    <xf numFmtId="49" fontId="49" fillId="5" borderId="74" xfId="0" applyNumberFormat="1" applyFont="1" applyFill="1" applyBorder="1" applyAlignment="1" applyProtection="1">
      <alignment horizontal="left" vertical="center" wrapText="1"/>
      <protection locked="0"/>
    </xf>
    <xf numFmtId="49" fontId="49" fillId="5" borderId="75" xfId="0" applyNumberFormat="1" applyFont="1" applyFill="1" applyBorder="1" applyAlignment="1" applyProtection="1">
      <alignment horizontal="left" vertical="center" wrapText="1"/>
      <protection locked="0"/>
    </xf>
    <xf numFmtId="49" fontId="49" fillId="5" borderId="79" xfId="0" applyNumberFormat="1" applyFont="1" applyFill="1" applyBorder="1" applyAlignment="1" applyProtection="1">
      <alignment horizontal="left" vertical="center" wrapText="1"/>
      <protection locked="0"/>
    </xf>
    <xf numFmtId="49" fontId="49" fillId="24" borderId="144" xfId="0" applyNumberFormat="1" applyFont="1" applyFill="1" applyBorder="1" applyAlignment="1" applyProtection="1">
      <alignment horizontal="left" vertical="center" wrapText="1"/>
      <protection locked="0"/>
    </xf>
    <xf numFmtId="49" fontId="49" fillId="24" borderId="111" xfId="0" applyNumberFormat="1" applyFont="1" applyFill="1" applyBorder="1" applyAlignment="1" applyProtection="1">
      <alignment horizontal="left" vertical="center" wrapText="1"/>
      <protection locked="0"/>
    </xf>
    <xf numFmtId="49" fontId="49" fillId="24" borderId="145" xfId="0" applyNumberFormat="1" applyFont="1" applyFill="1" applyBorder="1" applyAlignment="1" applyProtection="1">
      <alignment horizontal="left" vertical="center" wrapText="1"/>
      <protection locked="0"/>
    </xf>
    <xf numFmtId="49" fontId="49" fillId="24" borderId="74" xfId="0" applyNumberFormat="1" applyFont="1" applyFill="1" applyBorder="1" applyAlignment="1" applyProtection="1">
      <alignment horizontal="left" vertical="center" wrapText="1"/>
      <protection locked="0"/>
    </xf>
    <xf numFmtId="49" fontId="49" fillId="24" borderId="75" xfId="0" applyNumberFormat="1" applyFont="1" applyFill="1" applyBorder="1" applyAlignment="1" applyProtection="1">
      <alignment horizontal="left" vertical="center" wrapText="1"/>
      <protection locked="0"/>
    </xf>
    <xf numFmtId="49" fontId="49" fillId="24" borderId="79" xfId="0" applyNumberFormat="1" applyFont="1" applyFill="1" applyBorder="1" applyAlignment="1" applyProtection="1">
      <alignment horizontal="left" vertical="center" wrapText="1"/>
      <protection locked="0"/>
    </xf>
    <xf numFmtId="0" fontId="49" fillId="7" borderId="126" xfId="0" applyNumberFormat="1" applyFont="1" applyFill="1" applyBorder="1" applyAlignment="1" applyProtection="1">
      <alignment horizontal="center" vertical="center" wrapText="1"/>
      <protection locked="0"/>
    </xf>
    <xf numFmtId="170" fontId="49" fillId="5" borderId="31" xfId="0" applyNumberFormat="1" applyFont="1" applyFill="1" applyBorder="1" applyAlignment="1" applyProtection="1">
      <alignment horizontal="center" vertical="center" wrapText="1"/>
      <protection locked="0"/>
    </xf>
    <xf numFmtId="170" fontId="0" fillId="2" borderId="149" xfId="0" applyFill="1" applyBorder="1" applyAlignment="1" applyProtection="1">
      <alignment horizontal="center" vertical="center" textRotation="90"/>
    </xf>
    <xf numFmtId="49" fontId="49" fillId="13" borderId="144" xfId="0" applyNumberFormat="1" applyFont="1" applyFill="1" applyBorder="1" applyAlignment="1" applyProtection="1">
      <alignment horizontal="left" vertical="center" wrapText="1"/>
      <protection locked="0"/>
    </xf>
    <xf numFmtId="49" fontId="107" fillId="13" borderId="111" xfId="0" applyNumberFormat="1" applyFont="1" applyFill="1" applyBorder="1" applyAlignment="1" applyProtection="1">
      <alignment horizontal="left" vertical="center" wrapText="1"/>
      <protection locked="0"/>
    </xf>
    <xf numFmtId="49" fontId="107" fillId="13" borderId="145" xfId="0" applyNumberFormat="1" applyFont="1" applyFill="1" applyBorder="1" applyAlignment="1" applyProtection="1">
      <alignment horizontal="left" vertical="center" wrapText="1"/>
      <protection locked="0"/>
    </xf>
    <xf numFmtId="49" fontId="107" fillId="13" borderId="74" xfId="0" applyNumberFormat="1" applyFont="1" applyFill="1" applyBorder="1" applyAlignment="1" applyProtection="1">
      <alignment horizontal="left" vertical="center" wrapText="1"/>
      <protection locked="0"/>
    </xf>
    <xf numFmtId="49" fontId="107" fillId="13" borderId="75" xfId="0" applyNumberFormat="1" applyFont="1" applyFill="1" applyBorder="1" applyAlignment="1" applyProtection="1">
      <alignment horizontal="left" vertical="center" wrapText="1"/>
      <protection locked="0"/>
    </xf>
    <xf numFmtId="49" fontId="107" fillId="13" borderId="79" xfId="0" applyNumberFormat="1" applyFont="1" applyFill="1" applyBorder="1" applyAlignment="1" applyProtection="1">
      <alignment horizontal="left" vertical="center" wrapText="1"/>
      <protection locked="0"/>
    </xf>
    <xf numFmtId="0" fontId="107" fillId="13" borderId="89" xfId="0" applyNumberFormat="1" applyFont="1" applyFill="1" applyBorder="1" applyAlignment="1" applyProtection="1">
      <alignment horizontal="center" vertical="center" wrapText="1"/>
      <protection locked="0"/>
    </xf>
    <xf numFmtId="0" fontId="107" fillId="13" borderId="76" xfId="0" applyNumberFormat="1" applyFont="1" applyFill="1" applyBorder="1" applyAlignment="1" applyProtection="1">
      <alignment horizontal="center" vertical="center" wrapText="1"/>
      <protection locked="0"/>
    </xf>
    <xf numFmtId="49" fontId="0" fillId="0" borderId="29" xfId="0" applyNumberFormat="1" applyBorder="1" applyAlignment="1" applyProtection="1">
      <alignment horizontal="justify" wrapText="1"/>
      <protection locked="0"/>
    </xf>
    <xf numFmtId="49" fontId="0" fillId="0" borderId="30" xfId="0" applyNumberFormat="1" applyBorder="1" applyAlignment="1" applyProtection="1">
      <alignment horizontal="justify" wrapText="1"/>
      <protection locked="0"/>
    </xf>
    <xf numFmtId="49" fontId="0" fillId="0" borderId="31" xfId="0" applyNumberFormat="1" applyBorder="1" applyAlignment="1" applyProtection="1">
      <alignment horizontal="justify" wrapText="1"/>
      <protection locked="0"/>
    </xf>
    <xf numFmtId="170" fontId="121" fillId="0" borderId="88" xfId="0" applyFont="1" applyFill="1" applyBorder="1" applyAlignment="1" applyProtection="1">
      <alignment horizontal="right" wrapText="1"/>
    </xf>
    <xf numFmtId="170" fontId="121" fillId="0" borderId="138" xfId="0" applyFont="1" applyFill="1" applyBorder="1" applyAlignment="1" applyProtection="1">
      <alignment horizontal="right" wrapText="1"/>
    </xf>
    <xf numFmtId="171" fontId="103" fillId="0" borderId="2" xfId="20" applyNumberFormat="1" applyFont="1" applyFill="1" applyBorder="1" applyAlignment="1" applyProtection="1">
      <alignment horizontal="center"/>
      <protection locked="0"/>
    </xf>
    <xf numFmtId="171" fontId="111" fillId="0" borderId="2" xfId="20" applyNumberFormat="1" applyFill="1" applyBorder="1" applyAlignment="1" applyProtection="1">
      <alignment horizontal="center"/>
      <protection locked="0"/>
    </xf>
    <xf numFmtId="172" fontId="113" fillId="0" borderId="29" xfId="0" applyNumberFormat="1" applyFont="1" applyFill="1" applyBorder="1" applyAlignment="1" applyProtection="1">
      <alignment horizontal="center"/>
      <protection locked="0"/>
    </xf>
    <xf numFmtId="172" fontId="113" fillId="0" borderId="31" xfId="0" applyNumberFormat="1" applyFont="1" applyFill="1" applyBorder="1" applyAlignment="1" applyProtection="1">
      <alignment horizontal="center"/>
      <protection locked="0"/>
    </xf>
    <xf numFmtId="49" fontId="118" fillId="0" borderId="2" xfId="0" applyNumberFormat="1" applyFont="1" applyBorder="1" applyAlignment="1" applyProtection="1">
      <alignment horizontal="center"/>
      <protection locked="0"/>
    </xf>
    <xf numFmtId="49" fontId="0" fillId="0" borderId="30" xfId="0" applyNumberFormat="1" applyBorder="1" applyAlignment="1" applyProtection="1">
      <alignment horizontal="center"/>
      <protection locked="0"/>
    </xf>
    <xf numFmtId="170" fontId="91" fillId="0" borderId="0" xfId="0" applyFont="1" applyBorder="1" applyAlignment="1" applyProtection="1">
      <alignment horizontal="right"/>
    </xf>
    <xf numFmtId="49" fontId="7" fillId="0" borderId="15" xfId="0" applyNumberFormat="1" applyFont="1" applyBorder="1" applyAlignment="1" applyProtection="1">
      <alignment horizontal="center"/>
    </xf>
    <xf numFmtId="49" fontId="7" fillId="0" borderId="2" xfId="0" applyNumberFormat="1" applyFont="1" applyBorder="1" applyAlignment="1" applyProtection="1">
      <alignment horizontal="center"/>
    </xf>
    <xf numFmtId="49" fontId="49" fillId="7" borderId="31" xfId="0" applyNumberFormat="1" applyFont="1" applyFill="1" applyBorder="1" applyAlignment="1" applyProtection="1">
      <alignment horizontal="center" vertical="center" wrapText="1"/>
      <protection locked="0"/>
    </xf>
    <xf numFmtId="49" fontId="49" fillId="7" borderId="134" xfId="0" applyNumberFormat="1" applyFont="1" applyFill="1" applyBorder="1" applyAlignment="1" applyProtection="1">
      <alignment horizontal="center" vertical="center" wrapText="1"/>
      <protection locked="0"/>
    </xf>
    <xf numFmtId="0" fontId="107" fillId="5" borderId="76" xfId="0" applyNumberFormat="1" applyFont="1" applyFill="1" applyBorder="1" applyAlignment="1" applyProtection="1">
      <alignment horizontal="center" vertical="center" wrapText="1"/>
      <protection locked="0"/>
    </xf>
    <xf numFmtId="49" fontId="49" fillId="19" borderId="144" xfId="0" applyNumberFormat="1" applyFont="1" applyFill="1" applyBorder="1" applyAlignment="1" applyProtection="1">
      <alignment horizontal="left" vertical="center" wrapText="1"/>
      <protection locked="0"/>
    </xf>
    <xf numFmtId="49" fontId="107" fillId="19" borderId="111" xfId="0" applyNumberFormat="1" applyFont="1" applyFill="1" applyBorder="1" applyAlignment="1" applyProtection="1">
      <alignment horizontal="left" vertical="center" wrapText="1"/>
      <protection locked="0"/>
    </xf>
    <xf numFmtId="49" fontId="107" fillId="19" borderId="145" xfId="0" applyNumberFormat="1" applyFont="1" applyFill="1" applyBorder="1" applyAlignment="1" applyProtection="1">
      <alignment horizontal="left" vertical="center" wrapText="1"/>
      <protection locked="0"/>
    </xf>
    <xf numFmtId="49" fontId="107" fillId="19" borderId="74" xfId="0" applyNumberFormat="1" applyFont="1" applyFill="1" applyBorder="1" applyAlignment="1" applyProtection="1">
      <alignment horizontal="left" vertical="center" wrapText="1"/>
      <protection locked="0"/>
    </xf>
    <xf numFmtId="49" fontId="107" fillId="19" borderId="75" xfId="0" applyNumberFormat="1" applyFont="1" applyFill="1" applyBorder="1" applyAlignment="1" applyProtection="1">
      <alignment horizontal="left" vertical="center" wrapText="1"/>
      <protection locked="0"/>
    </xf>
    <xf numFmtId="49" fontId="107" fillId="19" borderId="79" xfId="0" applyNumberFormat="1" applyFont="1" applyFill="1" applyBorder="1" applyAlignment="1" applyProtection="1">
      <alignment horizontal="left" vertical="center" wrapText="1"/>
      <protection locked="0"/>
    </xf>
    <xf numFmtId="49" fontId="49" fillId="13" borderId="118" xfId="0" applyNumberFormat="1" applyFont="1" applyFill="1" applyBorder="1" applyAlignment="1" applyProtection="1">
      <alignment horizontal="center" vertical="center" wrapText="1"/>
      <protection locked="0"/>
    </xf>
    <xf numFmtId="49" fontId="49" fillId="13" borderId="119" xfId="0" applyNumberFormat="1" applyFont="1" applyFill="1" applyBorder="1" applyAlignment="1" applyProtection="1">
      <alignment horizontal="center" vertical="center" wrapText="1"/>
      <protection locked="0"/>
    </xf>
    <xf numFmtId="164" fontId="17" fillId="6" borderId="26" xfId="20" applyFont="1" applyFill="1" applyBorder="1" applyAlignment="1" applyProtection="1">
      <alignment horizontal="center"/>
    </xf>
    <xf numFmtId="164" fontId="1" fillId="0" borderId="26" xfId="20" applyFont="1" applyFill="1" applyBorder="1" applyAlignment="1" applyProtection="1">
      <alignment horizontal="right"/>
    </xf>
    <xf numFmtId="164" fontId="93" fillId="16" borderId="26" xfId="20" applyFont="1" applyFill="1" applyBorder="1" applyAlignment="1" applyProtection="1">
      <alignment horizontal="center"/>
    </xf>
    <xf numFmtId="164" fontId="1" fillId="0" borderId="26" xfId="20" applyFont="1" applyFill="1" applyBorder="1" applyAlignment="1" applyProtection="1">
      <alignment horizontal="right" wrapText="1"/>
    </xf>
    <xf numFmtId="171" fontId="17" fillId="6" borderId="26" xfId="20" applyNumberFormat="1" applyFont="1" applyFill="1" applyBorder="1" applyAlignment="1" applyProtection="1">
      <alignment horizontal="center"/>
    </xf>
    <xf numFmtId="171" fontId="0" fillId="0" borderId="26" xfId="0" applyNumberFormat="1" applyBorder="1" applyAlignment="1"/>
    <xf numFmtId="164" fontId="119" fillId="17" borderId="0" xfId="4" applyFont="1" applyFill="1" applyAlignment="1" applyProtection="1">
      <alignment horizontal="center" vertical="center"/>
    </xf>
    <xf numFmtId="164" fontId="26" fillId="6" borderId="0" xfId="15" applyFont="1" applyFill="1" applyAlignment="1" applyProtection="1">
      <alignment horizontal="center" vertical="center" wrapText="1"/>
    </xf>
    <xf numFmtId="173" fontId="17" fillId="6" borderId="26" xfId="20" applyNumberFormat="1" applyFont="1" applyFill="1" applyBorder="1" applyAlignment="1" applyProtection="1">
      <alignment horizontal="center" vertical="center"/>
    </xf>
    <xf numFmtId="164" fontId="1" fillId="0" borderId="26" xfId="20" applyFont="1" applyBorder="1" applyAlignment="1" applyProtection="1">
      <alignment horizontal="right"/>
    </xf>
    <xf numFmtId="164" fontId="13" fillId="0" borderId="0" xfId="15" applyFont="1" applyFill="1" applyAlignment="1" applyProtection="1">
      <alignment horizontal="right" vertical="center"/>
    </xf>
    <xf numFmtId="164" fontId="17" fillId="6" borderId="0" xfId="15" applyFont="1" applyFill="1" applyAlignment="1" applyProtection="1">
      <alignment horizontal="center" vertical="center" wrapText="1"/>
    </xf>
    <xf numFmtId="164" fontId="45" fillId="17" borderId="0" xfId="13" applyFont="1" applyFill="1" applyAlignment="1">
      <alignment horizontal="center" vertical="center"/>
    </xf>
    <xf numFmtId="164" fontId="8" fillId="16" borderId="0" xfId="20" applyFont="1" applyFill="1" applyBorder="1" applyAlignment="1" applyProtection="1">
      <alignment horizontal="center"/>
    </xf>
    <xf numFmtId="170" fontId="88" fillId="0" borderId="0" xfId="0" applyFont="1" applyAlignment="1">
      <alignment horizontal="center"/>
    </xf>
    <xf numFmtId="164" fontId="7" fillId="0" borderId="0" xfId="0" applyNumberFormat="1" applyFont="1" applyAlignment="1">
      <alignment horizontal="center"/>
    </xf>
    <xf numFmtId="164" fontId="21" fillId="0" borderId="0" xfId="0" applyNumberFormat="1" applyFont="1" applyAlignment="1">
      <alignment horizontal="right"/>
    </xf>
    <xf numFmtId="164" fontId="21" fillId="0" borderId="0" xfId="0" applyNumberFormat="1" applyFont="1" applyAlignment="1">
      <alignment horizontal="left"/>
    </xf>
    <xf numFmtId="15" fontId="21" fillId="0" borderId="0" xfId="0" applyNumberFormat="1" applyFont="1" applyAlignment="1">
      <alignment horizontal="right"/>
    </xf>
    <xf numFmtId="164" fontId="28" fillId="0" borderId="0" xfId="0" applyNumberFormat="1" applyFont="1" applyAlignment="1">
      <alignment wrapText="1"/>
    </xf>
    <xf numFmtId="170" fontId="0" fillId="0" borderId="0" xfId="0" applyAlignment="1">
      <alignment wrapText="1"/>
    </xf>
    <xf numFmtId="170" fontId="23" fillId="5" borderId="29" xfId="0" applyFont="1" applyFill="1" applyBorder="1" applyAlignment="1" applyProtection="1">
      <alignment horizontal="justify" vertical="center" wrapText="1"/>
      <protection locked="0"/>
    </xf>
    <xf numFmtId="170" fontId="113" fillId="0" borderId="30" xfId="0" applyFont="1" applyBorder="1" applyAlignment="1">
      <alignment horizontal="justify" vertical="center" wrapText="1"/>
    </xf>
    <xf numFmtId="170" fontId="113" fillId="0" borderId="31" xfId="0" applyFont="1" applyBorder="1" applyAlignment="1">
      <alignment horizontal="justify" vertical="center" wrapText="1"/>
    </xf>
    <xf numFmtId="170" fontId="23" fillId="5" borderId="30" xfId="0" applyFont="1" applyFill="1" applyBorder="1" applyAlignment="1" applyProtection="1">
      <alignment horizontal="justify" vertical="center" wrapText="1"/>
      <protection locked="0"/>
    </xf>
    <xf numFmtId="170" fontId="23" fillId="5" borderId="31" xfId="0" applyFont="1" applyFill="1" applyBorder="1" applyAlignment="1" applyProtection="1">
      <alignment horizontal="justify" vertical="center" wrapText="1"/>
      <protection locked="0"/>
    </xf>
    <xf numFmtId="170" fontId="7" fillId="0" borderId="0" xfId="0" applyFont="1" applyBorder="1" applyAlignment="1">
      <alignment horizontal="center"/>
    </xf>
    <xf numFmtId="164" fontId="28" fillId="0" borderId="0" xfId="0" applyNumberFormat="1" applyFont="1" applyFill="1" applyAlignment="1">
      <alignment wrapText="1"/>
    </xf>
    <xf numFmtId="170" fontId="0" fillId="0" borderId="0" xfId="0" applyFill="1" applyAlignment="1">
      <alignment wrapText="1"/>
    </xf>
    <xf numFmtId="170" fontId="63" fillId="0" borderId="0" xfId="0" applyFont="1" applyAlignment="1">
      <alignment horizontal="left" wrapText="1"/>
    </xf>
    <xf numFmtId="170" fontId="0" fillId="0" borderId="135" xfId="0" applyFill="1" applyBorder="1" applyAlignment="1" applyProtection="1">
      <alignment horizontal="center" vertical="center"/>
    </xf>
    <xf numFmtId="170" fontId="0" fillId="0" borderId="136" xfId="0" applyFill="1" applyBorder="1" applyAlignment="1" applyProtection="1">
      <alignment horizontal="center" vertical="center"/>
    </xf>
    <xf numFmtId="170" fontId="0" fillId="0" borderId="137" xfId="0" applyFill="1" applyBorder="1" applyAlignment="1" applyProtection="1">
      <alignment horizontal="center" vertical="center"/>
    </xf>
    <xf numFmtId="164" fontId="120" fillId="17" borderId="0" xfId="4" applyFont="1" applyFill="1" applyAlignment="1" applyProtection="1">
      <alignment horizontal="center" vertical="center"/>
    </xf>
    <xf numFmtId="164" fontId="7" fillId="0" borderId="0" xfId="0" applyNumberFormat="1" applyFont="1" applyAlignment="1" applyProtection="1">
      <alignment horizontal="center" wrapText="1"/>
    </xf>
    <xf numFmtId="164" fontId="21" fillId="0" borderId="0" xfId="0" applyNumberFormat="1" applyFont="1" applyAlignment="1" applyProtection="1">
      <alignment horizontal="right"/>
    </xf>
    <xf numFmtId="15" fontId="21" fillId="0" borderId="0" xfId="0" applyNumberFormat="1" applyFont="1" applyAlignment="1" applyProtection="1">
      <alignment horizontal="right"/>
    </xf>
    <xf numFmtId="164" fontId="7" fillId="0" borderId="0" xfId="0" applyNumberFormat="1" applyFont="1" applyAlignment="1" applyProtection="1">
      <alignment horizontal="center"/>
    </xf>
    <xf numFmtId="164" fontId="21" fillId="0" borderId="0" xfId="0" applyNumberFormat="1" applyFont="1" applyAlignment="1" applyProtection="1">
      <alignment horizontal="left"/>
    </xf>
    <xf numFmtId="170" fontId="0" fillId="0" borderId="152" xfId="0" applyBorder="1" applyAlignment="1" applyProtection="1">
      <alignment horizontal="center"/>
    </xf>
    <xf numFmtId="170" fontId="0" fillId="0" borderId="44" xfId="0" applyBorder="1" applyAlignment="1" applyProtection="1">
      <alignment horizontal="center"/>
    </xf>
    <xf numFmtId="170" fontId="94" fillId="0" borderId="153" xfId="0" applyFont="1" applyFill="1" applyBorder="1" applyAlignment="1" applyProtection="1">
      <alignment horizontal="left" wrapText="1"/>
    </xf>
    <xf numFmtId="170" fontId="94" fillId="0" borderId="154" xfId="0" applyFont="1" applyFill="1" applyBorder="1" applyAlignment="1" applyProtection="1">
      <alignment horizontal="left" wrapText="1"/>
    </xf>
    <xf numFmtId="164" fontId="30" fillId="0" borderId="0" xfId="0" applyNumberFormat="1" applyFont="1" applyAlignment="1" applyProtection="1">
      <alignment wrapText="1"/>
    </xf>
    <xf numFmtId="170" fontId="88" fillId="0" borderId="0" xfId="0" applyFont="1" applyAlignment="1" applyProtection="1">
      <alignment horizontal="center"/>
    </xf>
    <xf numFmtId="170" fontId="94" fillId="0" borderId="155" xfId="0" applyFont="1" applyFill="1" applyBorder="1" applyAlignment="1" applyProtection="1">
      <alignment horizontal="left" wrapText="1"/>
    </xf>
    <xf numFmtId="170" fontId="94" fillId="0" borderId="70" xfId="0" applyFont="1" applyFill="1" applyBorder="1" applyAlignment="1" applyProtection="1">
      <alignment horizontal="left" wrapText="1"/>
    </xf>
    <xf numFmtId="164" fontId="30" fillId="0" borderId="0" xfId="0" applyNumberFormat="1" applyFont="1" applyBorder="1" applyAlignment="1" applyProtection="1">
      <alignment wrapText="1"/>
    </xf>
    <xf numFmtId="164" fontId="87" fillId="0" borderId="120" xfId="0" applyNumberFormat="1" applyFont="1" applyBorder="1" applyAlignment="1" applyProtection="1">
      <alignment horizontal="center" vertical="center" wrapText="1"/>
    </xf>
    <xf numFmtId="164" fontId="87" fillId="0" borderId="121" xfId="0" applyNumberFormat="1" applyFont="1" applyBorder="1" applyAlignment="1" applyProtection="1">
      <alignment horizontal="center" vertical="center" wrapText="1"/>
    </xf>
    <xf numFmtId="164" fontId="87" fillId="0" borderId="122" xfId="0" applyNumberFormat="1" applyFont="1" applyBorder="1" applyAlignment="1" applyProtection="1">
      <alignment horizontal="center" vertical="center" wrapText="1"/>
    </xf>
    <xf numFmtId="170" fontId="113" fillId="0" borderId="30" xfId="0" applyFont="1" applyBorder="1" applyAlignment="1" applyProtection="1">
      <alignment horizontal="justify" vertical="center" wrapText="1"/>
      <protection locked="0"/>
    </xf>
    <xf numFmtId="170" fontId="113" fillId="0" borderId="31" xfId="0" applyFont="1" applyBorder="1" applyAlignment="1" applyProtection="1">
      <alignment horizontal="justify" vertical="center" wrapText="1"/>
      <protection locked="0"/>
    </xf>
    <xf numFmtId="170" fontId="132" fillId="5" borderId="29" xfId="0" applyFont="1" applyFill="1" applyBorder="1" applyAlignment="1" applyProtection="1">
      <alignment horizontal="justify" vertical="center" wrapText="1"/>
      <protection locked="0"/>
    </xf>
    <xf numFmtId="170" fontId="133" fillId="0" borderId="30" xfId="0" applyFont="1" applyBorder="1" applyAlignment="1" applyProtection="1">
      <alignment horizontal="justify" vertical="center" wrapText="1"/>
      <protection locked="0"/>
    </xf>
    <xf numFmtId="170" fontId="133" fillId="0" borderId="31" xfId="0" applyFont="1" applyBorder="1" applyAlignment="1" applyProtection="1">
      <alignment horizontal="justify" vertical="center" wrapText="1"/>
      <protection locked="0"/>
    </xf>
    <xf numFmtId="164" fontId="45" fillId="17" borderId="0" xfId="13" applyFont="1" applyFill="1" applyAlignment="1" applyProtection="1">
      <alignment horizontal="center" vertical="center"/>
    </xf>
    <xf numFmtId="174" fontId="27" fillId="0" borderId="111" xfId="0" applyNumberFormat="1" applyFont="1" applyBorder="1" applyAlignment="1" applyProtection="1">
      <alignment horizontal="center" vertical="center" wrapText="1"/>
    </xf>
    <xf numFmtId="164" fontId="88" fillId="0" borderId="0" xfId="0" applyNumberFormat="1" applyFont="1" applyAlignment="1" applyProtection="1">
      <alignment horizontal="center"/>
    </xf>
    <xf numFmtId="164" fontId="26" fillId="0" borderId="0" xfId="0" applyNumberFormat="1" applyFont="1" applyAlignment="1" applyProtection="1">
      <alignment horizontal="center"/>
    </xf>
    <xf numFmtId="164" fontId="8" fillId="16" borderId="0" xfId="21" applyFont="1" applyFill="1" applyBorder="1" applyAlignment="1" applyProtection="1">
      <alignment horizontal="center"/>
    </xf>
    <xf numFmtId="176" fontId="21" fillId="0" borderId="29" xfId="19" applyNumberFormat="1" applyFont="1" applyBorder="1" applyAlignment="1" applyProtection="1">
      <alignment horizontal="center" vertical="center" wrapText="1"/>
    </xf>
    <xf numFmtId="176" fontId="21" fillId="0" borderId="30" xfId="19" applyNumberFormat="1" applyFont="1" applyBorder="1" applyAlignment="1" applyProtection="1">
      <alignment horizontal="center" vertical="center" wrapText="1"/>
    </xf>
    <xf numFmtId="176" fontId="21" fillId="0" borderId="31" xfId="19" applyNumberFormat="1" applyFont="1" applyBorder="1" applyAlignment="1" applyProtection="1">
      <alignment horizontal="center" vertical="center" wrapText="1"/>
    </xf>
    <xf numFmtId="170" fontId="27" fillId="0" borderId="29" xfId="0" applyFont="1" applyBorder="1" applyAlignment="1" applyProtection="1">
      <alignment horizontal="center" vertical="center"/>
    </xf>
    <xf numFmtId="170" fontId="27" fillId="0" borderId="30" xfId="0" applyFont="1" applyBorder="1" applyAlignment="1" applyProtection="1">
      <alignment horizontal="center" vertical="center"/>
    </xf>
    <xf numFmtId="170" fontId="27" fillId="0" borderId="31" xfId="0" applyFont="1" applyBorder="1" applyAlignment="1" applyProtection="1">
      <alignment horizontal="center" vertical="center"/>
    </xf>
    <xf numFmtId="9" fontId="23" fillId="5" borderId="2" xfId="19" applyFont="1" applyFill="1" applyBorder="1" applyAlignment="1" applyProtection="1">
      <alignment horizontal="justify" vertical="center" wrapText="1"/>
      <protection locked="0"/>
    </xf>
    <xf numFmtId="9" fontId="30" fillId="18" borderId="29" xfId="19" applyFont="1" applyFill="1" applyBorder="1" applyAlignment="1" applyProtection="1">
      <alignment horizontal="center" vertical="center" wrapText="1"/>
    </xf>
    <xf numFmtId="9" fontId="30" fillId="18" borderId="31" xfId="19" applyFont="1" applyFill="1" applyBorder="1" applyAlignment="1" applyProtection="1">
      <alignment horizontal="center" vertical="center" wrapText="1"/>
    </xf>
    <xf numFmtId="9" fontId="30" fillId="21" borderId="29" xfId="19" applyFont="1" applyFill="1" applyBorder="1" applyAlignment="1" applyProtection="1">
      <alignment horizontal="center" vertical="center" wrapText="1"/>
    </xf>
    <xf numFmtId="9" fontId="30" fillId="21" borderId="31" xfId="19" applyFont="1" applyFill="1" applyBorder="1" applyAlignment="1" applyProtection="1">
      <alignment horizontal="center" vertical="center" wrapText="1"/>
    </xf>
    <xf numFmtId="9" fontId="23" fillId="5" borderId="29" xfId="19" applyFont="1" applyFill="1" applyBorder="1" applyAlignment="1" applyProtection="1">
      <alignment horizontal="justify" vertical="center" wrapText="1"/>
      <protection locked="0"/>
    </xf>
    <xf numFmtId="9" fontId="23" fillId="5" borderId="30" xfId="19" applyFont="1" applyFill="1" applyBorder="1" applyAlignment="1" applyProtection="1">
      <alignment horizontal="justify" vertical="center" wrapText="1"/>
      <protection locked="0"/>
    </xf>
    <xf numFmtId="9" fontId="23" fillId="5" borderId="31" xfId="19" applyFont="1" applyFill="1" applyBorder="1" applyAlignment="1" applyProtection="1">
      <alignment horizontal="justify" vertical="center" wrapText="1"/>
      <protection locked="0"/>
    </xf>
    <xf numFmtId="170" fontId="26" fillId="0" borderId="75" xfId="0" applyFont="1" applyBorder="1" applyAlignment="1" applyProtection="1">
      <alignment horizontal="center"/>
    </xf>
    <xf numFmtId="170" fontId="27" fillId="0" borderId="2" xfId="0" applyFont="1" applyBorder="1" applyAlignment="1" applyProtection="1">
      <alignment horizontal="center" vertical="center" wrapText="1"/>
    </xf>
    <xf numFmtId="170" fontId="21" fillId="0" borderId="2" xfId="0" applyFont="1" applyBorder="1" applyAlignment="1" applyProtection="1">
      <alignment horizontal="justify" vertical="center" wrapText="1"/>
    </xf>
    <xf numFmtId="170" fontId="27" fillId="3" borderId="0" xfId="0" applyFont="1" applyFill="1" applyAlignment="1" applyProtection="1">
      <alignment horizontal="center" vertical="center" wrapText="1"/>
    </xf>
    <xf numFmtId="170" fontId="27" fillId="3" borderId="0" xfId="0" applyFont="1" applyFill="1" applyAlignment="1" applyProtection="1">
      <alignment horizontal="left"/>
      <protection locked="0"/>
    </xf>
    <xf numFmtId="170" fontId="27" fillId="3" borderId="27" xfId="0" applyFont="1" applyFill="1" applyBorder="1" applyAlignment="1" applyProtection="1">
      <alignment horizontal="left"/>
      <protection locked="0"/>
    </xf>
    <xf numFmtId="170" fontId="27" fillId="3" borderId="156" xfId="0" applyFont="1" applyFill="1" applyBorder="1" applyAlignment="1" applyProtection="1">
      <alignment horizontal="left"/>
      <protection locked="0"/>
    </xf>
    <xf numFmtId="170" fontId="27" fillId="3" borderId="0" xfId="0" applyFont="1" applyFill="1" applyBorder="1" applyAlignment="1" applyProtection="1">
      <alignment horizontal="left"/>
      <protection locked="0"/>
    </xf>
    <xf numFmtId="9" fontId="21" fillId="0" borderId="29" xfId="19" applyFont="1" applyBorder="1" applyAlignment="1" applyProtection="1">
      <alignment horizontal="center" vertical="center" wrapText="1"/>
    </xf>
    <xf numFmtId="9" fontId="21" fillId="0" borderId="30" xfId="19" applyFont="1" applyBorder="1" applyAlignment="1" applyProtection="1">
      <alignment horizontal="center" vertical="center" wrapText="1"/>
    </xf>
    <xf numFmtId="9" fontId="21" fillId="0" borderId="31" xfId="19" applyFont="1" applyBorder="1" applyAlignment="1" applyProtection="1">
      <alignment horizontal="center" vertical="center" wrapText="1"/>
    </xf>
    <xf numFmtId="9" fontId="23" fillId="5" borderId="29" xfId="19" applyFont="1" applyFill="1" applyBorder="1" applyAlignment="1" applyProtection="1">
      <alignment horizontal="left" vertical="center" wrapText="1"/>
      <protection locked="0"/>
    </xf>
    <xf numFmtId="9" fontId="23" fillId="5" borderId="30" xfId="19" applyFont="1" applyFill="1" applyBorder="1" applyAlignment="1" applyProtection="1">
      <alignment horizontal="left" vertical="center" wrapText="1"/>
      <protection locked="0"/>
    </xf>
    <xf numFmtId="9" fontId="23" fillId="5" borderId="31" xfId="19" applyFont="1" applyFill="1" applyBorder="1" applyAlignment="1" applyProtection="1">
      <alignment horizontal="left" vertical="center" wrapText="1"/>
      <protection locked="0"/>
    </xf>
    <xf numFmtId="170" fontId="23" fillId="3" borderId="0" xfId="0" applyFont="1" applyFill="1" applyBorder="1" applyAlignment="1" applyProtection="1">
      <alignment horizontal="left"/>
    </xf>
    <xf numFmtId="170" fontId="27" fillId="3" borderId="111" xfId="0" applyFont="1" applyFill="1" applyBorder="1" applyAlignment="1" applyProtection="1">
      <alignment horizontal="left"/>
    </xf>
    <xf numFmtId="170" fontId="27" fillId="3" borderId="111" xfId="0" applyFont="1" applyFill="1" applyBorder="1" applyAlignment="1" applyProtection="1">
      <alignment horizontal="left" vertical="center" wrapText="1"/>
    </xf>
    <xf numFmtId="170" fontId="21" fillId="0" borderId="29" xfId="0" applyFont="1" applyBorder="1" applyAlignment="1" applyProtection="1">
      <alignment horizontal="justify" vertical="center" wrapText="1"/>
    </xf>
    <xf numFmtId="170" fontId="21" fillId="0" borderId="30" xfId="0" applyFont="1" applyBorder="1" applyAlignment="1" applyProtection="1">
      <alignment horizontal="justify" vertical="center" wrapText="1"/>
    </xf>
    <xf numFmtId="170" fontId="21" fillId="0" borderId="31" xfId="0" applyFont="1" applyBorder="1" applyAlignment="1" applyProtection="1">
      <alignment horizontal="justify" vertical="center" wrapText="1"/>
    </xf>
    <xf numFmtId="170" fontId="27" fillId="0" borderId="2" xfId="0" applyFont="1" applyBorder="1" applyAlignment="1" applyProtection="1">
      <alignment vertical="center" wrapText="1"/>
    </xf>
    <xf numFmtId="170" fontId="23" fillId="5" borderId="29" xfId="0" applyFont="1" applyFill="1" applyBorder="1" applyAlignment="1" applyProtection="1">
      <alignment horizontal="justify" vertical="top" wrapText="1"/>
      <protection locked="0"/>
    </xf>
    <xf numFmtId="170" fontId="113" fillId="0" borderId="30" xfId="0" applyFont="1" applyBorder="1" applyAlignment="1">
      <alignment horizontal="justify" vertical="top" wrapText="1"/>
    </xf>
    <xf numFmtId="170" fontId="113" fillId="0" borderId="31" xfId="0" applyFont="1" applyBorder="1" applyAlignment="1">
      <alignment horizontal="justify" vertical="top" wrapText="1"/>
    </xf>
    <xf numFmtId="170" fontId="23" fillId="5" borderId="30" xfId="0" applyFont="1" applyFill="1" applyBorder="1" applyAlignment="1" applyProtection="1">
      <alignment horizontal="justify" vertical="top" wrapText="1"/>
      <protection locked="0"/>
    </xf>
    <xf numFmtId="170" fontId="23" fillId="5" borderId="31" xfId="0" applyFont="1" applyFill="1" applyBorder="1" applyAlignment="1" applyProtection="1">
      <alignment horizontal="justify" vertical="top" wrapText="1"/>
      <protection locked="0"/>
    </xf>
    <xf numFmtId="170" fontId="27" fillId="0" borderId="111" xfId="0" applyFont="1" applyBorder="1" applyAlignment="1" applyProtection="1">
      <alignment horizontal="center" vertical="center" wrapText="1"/>
    </xf>
    <xf numFmtId="164" fontId="21" fillId="0" borderId="0" xfId="0" applyNumberFormat="1" applyFont="1" applyAlignment="1" applyProtection="1">
      <alignment horizontal="right" wrapText="1"/>
    </xf>
    <xf numFmtId="170" fontId="2" fillId="6" borderId="167" xfId="0" applyFont="1" applyFill="1" applyBorder="1" applyAlignment="1" applyProtection="1">
      <alignment horizontal="center" vertical="center" wrapText="1"/>
      <protection locked="0"/>
    </xf>
    <xf numFmtId="170" fontId="2" fillId="6" borderId="168" xfId="0" applyFont="1" applyFill="1" applyBorder="1" applyAlignment="1" applyProtection="1">
      <alignment horizontal="center" vertical="center" wrapText="1"/>
      <protection locked="0"/>
    </xf>
    <xf numFmtId="170" fontId="2" fillId="6" borderId="169" xfId="0" applyFont="1" applyFill="1" applyBorder="1" applyAlignment="1" applyProtection="1">
      <alignment horizontal="center" vertical="center" wrapText="1"/>
      <protection locked="0"/>
    </xf>
    <xf numFmtId="170" fontId="2" fillId="6" borderId="170" xfId="0" applyFont="1" applyFill="1" applyBorder="1" applyAlignment="1" applyProtection="1">
      <alignment horizontal="center" vertical="center" wrapText="1"/>
      <protection locked="0"/>
    </xf>
    <xf numFmtId="170" fontId="2" fillId="6" borderId="171" xfId="0" applyFont="1" applyFill="1" applyBorder="1" applyAlignment="1" applyProtection="1">
      <alignment horizontal="center" vertical="center" wrapText="1"/>
      <protection locked="0"/>
    </xf>
    <xf numFmtId="170" fontId="2" fillId="6" borderId="172" xfId="0" applyFont="1" applyFill="1" applyBorder="1" applyAlignment="1" applyProtection="1">
      <alignment horizontal="center" vertical="center" wrapText="1"/>
      <protection locked="0"/>
    </xf>
    <xf numFmtId="170" fontId="2" fillId="6" borderId="173" xfId="0" applyFont="1" applyFill="1" applyBorder="1" applyAlignment="1" applyProtection="1">
      <alignment horizontal="center" vertical="center" wrapText="1"/>
      <protection locked="0"/>
    </xf>
    <xf numFmtId="170" fontId="2" fillId="6" borderId="174" xfId="0" applyFont="1" applyFill="1" applyBorder="1" applyAlignment="1" applyProtection="1">
      <alignment horizontal="center" vertical="center" wrapText="1"/>
      <protection locked="0"/>
    </xf>
    <xf numFmtId="170" fontId="2" fillId="6" borderId="175" xfId="0" applyFont="1" applyFill="1" applyBorder="1" applyAlignment="1" applyProtection="1">
      <alignment horizontal="center" vertical="center" wrapText="1"/>
      <protection locked="0"/>
    </xf>
    <xf numFmtId="170" fontId="126" fillId="0" borderId="176" xfId="0" applyFont="1" applyFill="1" applyBorder="1" applyAlignment="1" applyProtection="1">
      <alignment horizontal="center"/>
    </xf>
    <xf numFmtId="170" fontId="126" fillId="0" borderId="177" xfId="0" applyFont="1" applyFill="1" applyBorder="1" applyAlignment="1" applyProtection="1">
      <alignment horizontal="center"/>
    </xf>
    <xf numFmtId="170" fontId="57" fillId="0" borderId="0" xfId="0" applyFont="1" applyFill="1" applyBorder="1" applyAlignment="1" applyProtection="1">
      <alignment horizontal="center"/>
    </xf>
    <xf numFmtId="170" fontId="57" fillId="0" borderId="176" xfId="0" applyFont="1" applyFill="1" applyBorder="1" applyAlignment="1" applyProtection="1">
      <alignment horizontal="center"/>
    </xf>
    <xf numFmtId="170" fontId="44" fillId="9" borderId="164" xfId="0" applyFont="1" applyFill="1" applyBorder="1" applyAlignment="1" applyProtection="1">
      <alignment horizontal="center" vertical="center"/>
    </xf>
    <xf numFmtId="170" fontId="44" fillId="9" borderId="165" xfId="0" applyFont="1" applyFill="1" applyBorder="1" applyAlignment="1" applyProtection="1">
      <alignment horizontal="center" vertical="center"/>
    </xf>
    <xf numFmtId="170" fontId="44" fillId="9" borderId="166" xfId="0" applyFont="1" applyFill="1" applyBorder="1" applyAlignment="1" applyProtection="1">
      <alignment horizontal="center" vertical="center"/>
    </xf>
    <xf numFmtId="49" fontId="2" fillId="9" borderId="180" xfId="0" applyNumberFormat="1" applyFont="1" applyFill="1" applyBorder="1" applyAlignment="1" applyProtection="1">
      <alignment horizontal="center" vertical="center"/>
      <protection locked="0"/>
    </xf>
    <xf numFmtId="49" fontId="2" fillId="9" borderId="181" xfId="0" applyNumberFormat="1" applyFont="1" applyFill="1" applyBorder="1" applyAlignment="1" applyProtection="1">
      <alignment horizontal="center" vertical="center"/>
      <protection locked="0"/>
    </xf>
    <xf numFmtId="49" fontId="2" fillId="9" borderId="182" xfId="0" applyNumberFormat="1" applyFont="1" applyFill="1" applyBorder="1" applyAlignment="1" applyProtection="1">
      <alignment horizontal="center" vertical="center"/>
      <protection locked="0"/>
    </xf>
    <xf numFmtId="170" fontId="2" fillId="0" borderId="30" xfId="0" applyNumberFormat="1" applyFont="1" applyFill="1" applyBorder="1" applyAlignment="1" applyProtection="1">
      <alignment horizontal="justify" vertical="center" wrapText="1"/>
    </xf>
    <xf numFmtId="170" fontId="2" fillId="0" borderId="179" xfId="0" applyNumberFormat="1" applyFont="1" applyFill="1" applyBorder="1" applyAlignment="1" applyProtection="1">
      <alignment horizontal="justify" vertical="center" wrapText="1"/>
    </xf>
    <xf numFmtId="170" fontId="2" fillId="0" borderId="183" xfId="0" applyNumberFormat="1" applyFont="1" applyFill="1" applyBorder="1" applyAlignment="1" applyProtection="1">
      <alignment horizontal="justify" vertical="center" wrapText="1"/>
    </xf>
    <xf numFmtId="170" fontId="101" fillId="6" borderId="184" xfId="0" applyFont="1" applyFill="1" applyBorder="1" applyAlignment="1" applyProtection="1">
      <alignment horizontal="center" vertical="center"/>
    </xf>
    <xf numFmtId="170" fontId="101" fillId="6" borderId="185" xfId="0" applyFont="1" applyFill="1" applyBorder="1" applyAlignment="1" applyProtection="1">
      <alignment horizontal="center" vertical="center"/>
    </xf>
    <xf numFmtId="170" fontId="113" fillId="0" borderId="185" xfId="0" applyFont="1" applyBorder="1" applyAlignment="1">
      <alignment horizontal="center" vertical="center"/>
    </xf>
    <xf numFmtId="170" fontId="2" fillId="0" borderId="157" xfId="0" applyNumberFormat="1" applyFont="1" applyFill="1" applyBorder="1" applyAlignment="1" applyProtection="1">
      <alignment horizontal="justify" vertical="center" wrapText="1"/>
    </xf>
    <xf numFmtId="170" fontId="2" fillId="0" borderId="158" xfId="0" applyNumberFormat="1" applyFont="1" applyFill="1" applyBorder="1" applyAlignment="1" applyProtection="1">
      <alignment horizontal="justify" vertical="center" wrapText="1"/>
    </xf>
    <xf numFmtId="170" fontId="2" fillId="0" borderId="6" xfId="0" applyNumberFormat="1" applyFont="1" applyFill="1" applyBorder="1" applyAlignment="1" applyProtection="1">
      <alignment horizontal="justify" vertical="center" wrapText="1"/>
    </xf>
    <xf numFmtId="170" fontId="2" fillId="0" borderId="190" xfId="0" applyNumberFormat="1" applyFont="1" applyFill="1" applyBorder="1" applyAlignment="1" applyProtection="1">
      <alignment horizontal="justify" vertical="center" wrapText="1"/>
    </xf>
    <xf numFmtId="170" fontId="126" fillId="0" borderId="0" xfId="0" applyFont="1" applyFill="1" applyBorder="1" applyAlignment="1" applyProtection="1">
      <alignment horizontal="center"/>
    </xf>
    <xf numFmtId="170" fontId="2" fillId="0" borderId="162" xfId="0" applyNumberFormat="1" applyFont="1" applyFill="1" applyBorder="1" applyAlignment="1" applyProtection="1">
      <alignment horizontal="justify" vertical="center" wrapText="1"/>
    </xf>
    <xf numFmtId="170" fontId="2" fillId="0" borderId="163" xfId="0" applyNumberFormat="1" applyFont="1" applyFill="1" applyBorder="1" applyAlignment="1" applyProtection="1">
      <alignment horizontal="justify" vertical="center" wrapText="1"/>
    </xf>
    <xf numFmtId="170" fontId="58" fillId="2" borderId="4" xfId="0" applyFont="1" applyFill="1" applyBorder="1" applyAlignment="1" applyProtection="1">
      <alignment horizontal="center" vertical="center"/>
    </xf>
    <xf numFmtId="170" fontId="88" fillId="0" borderId="0" xfId="0" applyFont="1" applyBorder="1" applyAlignment="1" applyProtection="1">
      <alignment horizontal="center"/>
    </xf>
    <xf numFmtId="49" fontId="2" fillId="9" borderId="189" xfId="0" applyNumberFormat="1" applyFont="1" applyFill="1" applyBorder="1" applyAlignment="1" applyProtection="1">
      <alignment horizontal="center" vertical="center"/>
      <protection locked="0"/>
    </xf>
    <xf numFmtId="49" fontId="2" fillId="9" borderId="6" xfId="0" applyNumberFormat="1" applyFont="1" applyFill="1" applyBorder="1" applyAlignment="1" applyProtection="1">
      <alignment horizontal="center" vertical="center"/>
      <protection locked="0"/>
    </xf>
    <xf numFmtId="49" fontId="2" fillId="9" borderId="190" xfId="0" applyNumberFormat="1" applyFont="1" applyFill="1" applyBorder="1" applyAlignment="1" applyProtection="1">
      <alignment horizontal="center" vertical="center"/>
      <protection locked="0"/>
    </xf>
    <xf numFmtId="9" fontId="2" fillId="0" borderId="193" xfId="19" applyNumberFormat="1" applyFont="1" applyFill="1" applyBorder="1" applyAlignment="1" applyProtection="1">
      <alignment horizontal="justify" vertical="center" wrapText="1"/>
    </xf>
    <xf numFmtId="170" fontId="2" fillId="0" borderId="178" xfId="19" applyNumberFormat="1" applyFont="1" applyFill="1" applyBorder="1" applyAlignment="1" applyProtection="1">
      <alignment horizontal="justify" vertical="center" wrapText="1"/>
    </xf>
    <xf numFmtId="170" fontId="2" fillId="0" borderId="194" xfId="19" applyNumberFormat="1" applyFont="1" applyFill="1" applyBorder="1" applyAlignment="1" applyProtection="1">
      <alignment horizontal="justify" vertical="center" wrapText="1"/>
    </xf>
    <xf numFmtId="170" fontId="2" fillId="0" borderId="193" xfId="19" applyNumberFormat="1" applyFont="1" applyFill="1" applyBorder="1" applyAlignment="1" applyProtection="1">
      <alignment horizontal="justify" vertical="center" wrapText="1"/>
    </xf>
    <xf numFmtId="170" fontId="101" fillId="6" borderId="186" xfId="0" applyFont="1" applyFill="1" applyBorder="1" applyAlignment="1" applyProtection="1">
      <alignment horizontal="center" vertical="center"/>
    </xf>
    <xf numFmtId="170" fontId="101" fillId="6" borderId="187" xfId="0" applyFont="1" applyFill="1" applyBorder="1" applyAlignment="1" applyProtection="1">
      <alignment horizontal="center" vertical="center"/>
    </xf>
    <xf numFmtId="170" fontId="101" fillId="6" borderId="188" xfId="0" applyFont="1" applyFill="1" applyBorder="1" applyAlignment="1" applyProtection="1">
      <alignment horizontal="center" vertical="center"/>
    </xf>
    <xf numFmtId="170" fontId="2" fillId="0" borderId="191" xfId="0" applyNumberFormat="1" applyFont="1" applyFill="1" applyBorder="1" applyAlignment="1" applyProtection="1">
      <alignment horizontal="justify" vertical="center" wrapText="1"/>
    </xf>
    <xf numFmtId="170" fontId="2" fillId="0" borderId="192" xfId="0" applyNumberFormat="1" applyFont="1" applyFill="1" applyBorder="1" applyAlignment="1" applyProtection="1">
      <alignment horizontal="justify" vertical="center" wrapText="1"/>
    </xf>
    <xf numFmtId="170" fontId="44" fillId="5" borderId="195" xfId="0" applyFont="1" applyFill="1" applyBorder="1" applyAlignment="1" applyProtection="1">
      <alignment horizontal="center" vertical="center"/>
    </xf>
    <xf numFmtId="170" fontId="44" fillId="5" borderId="196" xfId="0" applyFont="1" applyFill="1" applyBorder="1" applyAlignment="1" applyProtection="1">
      <alignment horizontal="center" vertical="center"/>
    </xf>
    <xf numFmtId="170" fontId="44" fillId="5" borderId="197" xfId="0" applyFont="1" applyFill="1" applyBorder="1" applyAlignment="1" applyProtection="1">
      <alignment horizontal="center" vertical="center"/>
    </xf>
    <xf numFmtId="170" fontId="2" fillId="0" borderId="198" xfId="0" applyNumberFormat="1" applyFont="1" applyFill="1" applyBorder="1" applyAlignment="1" applyProtection="1">
      <alignment horizontal="justify" vertical="center" wrapText="1"/>
    </xf>
    <xf numFmtId="170" fontId="2" fillId="0" borderId="199" xfId="0" applyNumberFormat="1" applyFont="1" applyFill="1" applyBorder="1" applyAlignment="1" applyProtection="1">
      <alignment horizontal="justify" vertical="center" wrapText="1"/>
    </xf>
    <xf numFmtId="170" fontId="2" fillId="0" borderId="200" xfId="0" applyNumberFormat="1" applyFont="1" applyFill="1" applyBorder="1" applyAlignment="1" applyProtection="1">
      <alignment horizontal="justify" vertical="center" wrapText="1"/>
    </xf>
    <xf numFmtId="170" fontId="2" fillId="5" borderId="159" xfId="0" applyFont="1" applyFill="1" applyBorder="1" applyAlignment="1" applyProtection="1">
      <alignment horizontal="justify" vertical="top" wrapText="1"/>
      <protection locked="0"/>
    </xf>
    <xf numFmtId="170" fontId="113" fillId="0" borderId="82" xfId="0" applyFont="1" applyBorder="1" applyAlignment="1">
      <alignment horizontal="justify" vertical="top" wrapText="1"/>
    </xf>
    <xf numFmtId="170" fontId="113" fillId="0" borderId="160" xfId="0" applyFont="1" applyBorder="1" applyAlignment="1">
      <alignment horizontal="justify" vertical="top" wrapText="1"/>
    </xf>
    <xf numFmtId="170" fontId="2" fillId="5" borderId="236" xfId="0" applyFont="1" applyFill="1" applyBorder="1" applyAlignment="1" applyProtection="1">
      <alignment horizontal="justify" vertical="top" wrapText="1"/>
      <protection locked="0"/>
    </xf>
    <xf numFmtId="170" fontId="113" fillId="0" borderId="237" xfId="0" applyFont="1" applyBorder="1" applyAlignment="1">
      <alignment horizontal="justify" vertical="top" wrapText="1"/>
    </xf>
    <xf numFmtId="170" fontId="113" fillId="0" borderId="238" xfId="0" applyFont="1" applyBorder="1" applyAlignment="1">
      <alignment horizontal="justify" vertical="top" wrapText="1"/>
    </xf>
    <xf numFmtId="170" fontId="76" fillId="4" borderId="110" xfId="0" applyFont="1" applyFill="1" applyBorder="1" applyAlignment="1">
      <alignment horizontal="center" vertical="center" textRotation="90"/>
    </xf>
    <xf numFmtId="170" fontId="0" fillId="4" borderId="68" xfId="0" applyFill="1" applyBorder="1" applyAlignment="1">
      <alignment horizontal="center" vertical="center" textRotation="90"/>
    </xf>
    <xf numFmtId="170" fontId="0" fillId="4" borderId="78" xfId="0" applyFill="1" applyBorder="1" applyAlignment="1">
      <alignment horizontal="center" vertical="center" textRotation="90"/>
    </xf>
    <xf numFmtId="170" fontId="14" fillId="0" borderId="221" xfId="0" applyFont="1" applyFill="1" applyBorder="1" applyAlignment="1" applyProtection="1">
      <alignment horizontal="left"/>
      <protection locked="0"/>
    </xf>
    <xf numFmtId="170" fontId="14" fillId="0" borderId="178" xfId="0" applyFont="1" applyFill="1" applyBorder="1" applyAlignment="1" applyProtection="1">
      <alignment horizontal="left"/>
      <protection locked="0"/>
    </xf>
    <xf numFmtId="170" fontId="14" fillId="0" borderId="210" xfId="0" applyFont="1" applyFill="1" applyBorder="1" applyAlignment="1" applyProtection="1">
      <alignment horizontal="left"/>
      <protection locked="0"/>
    </xf>
    <xf numFmtId="170" fontId="14" fillId="0" borderId="222" xfId="0" applyFont="1" applyFill="1" applyBorder="1" applyAlignment="1" applyProtection="1">
      <alignment horizontal="left"/>
      <protection locked="0"/>
    </xf>
    <xf numFmtId="170" fontId="14" fillId="0" borderId="211" xfId="0" applyFont="1" applyFill="1" applyBorder="1" applyAlignment="1" applyProtection="1">
      <alignment horizontal="left"/>
      <protection locked="0"/>
    </xf>
    <xf numFmtId="170" fontId="14" fillId="0" borderId="212" xfId="0" applyFont="1" applyFill="1" applyBorder="1" applyAlignment="1" applyProtection="1">
      <alignment horizontal="left"/>
      <protection locked="0"/>
    </xf>
    <xf numFmtId="170" fontId="14" fillId="0" borderId="207" xfId="0" applyFont="1" applyBorder="1" applyAlignment="1" applyProtection="1">
      <alignment horizontal="left"/>
      <protection locked="0"/>
    </xf>
    <xf numFmtId="170" fontId="14" fillId="0" borderId="201" xfId="0" applyFont="1" applyBorder="1" applyAlignment="1" applyProtection="1">
      <alignment horizontal="left"/>
      <protection locked="0"/>
    </xf>
    <xf numFmtId="170" fontId="14" fillId="0" borderId="208" xfId="0" applyFont="1" applyBorder="1" applyAlignment="1" applyProtection="1">
      <alignment horizontal="left"/>
      <protection locked="0"/>
    </xf>
    <xf numFmtId="170" fontId="14" fillId="0" borderId="209" xfId="0" applyFont="1" applyBorder="1" applyAlignment="1" applyProtection="1">
      <alignment horizontal="left"/>
      <protection locked="0"/>
    </xf>
    <xf numFmtId="170" fontId="14" fillId="0" borderId="213" xfId="0" applyFont="1" applyFill="1" applyBorder="1" applyAlignment="1" applyProtection="1">
      <alignment horizontal="left" vertical="top" wrapText="1"/>
      <protection locked="0"/>
    </xf>
    <xf numFmtId="170" fontId="14" fillId="0" borderId="214" xfId="0" applyFont="1" applyFill="1" applyBorder="1" applyAlignment="1" applyProtection="1">
      <alignment horizontal="left" vertical="top" wrapText="1"/>
      <protection locked="0"/>
    </xf>
    <xf numFmtId="170" fontId="14" fillId="0" borderId="215" xfId="0" applyFont="1" applyFill="1" applyBorder="1" applyAlignment="1" applyProtection="1">
      <alignment horizontal="left" vertical="top" wrapText="1"/>
      <protection locked="0"/>
    </xf>
    <xf numFmtId="170" fontId="14" fillId="0" borderId="216" xfId="0" applyFont="1" applyFill="1" applyBorder="1" applyAlignment="1" applyProtection="1">
      <alignment horizontal="left" vertical="top" wrapText="1"/>
      <protection locked="0"/>
    </xf>
    <xf numFmtId="170" fontId="14" fillId="0" borderId="181" xfId="0" applyFont="1" applyFill="1" applyBorder="1" applyAlignment="1" applyProtection="1">
      <alignment horizontal="left" vertical="top" wrapText="1"/>
      <protection locked="0"/>
    </xf>
    <xf numFmtId="170" fontId="14" fillId="0" borderId="217" xfId="0" applyFont="1" applyFill="1" applyBorder="1" applyAlignment="1" applyProtection="1">
      <alignment horizontal="left" vertical="top" wrapText="1"/>
      <protection locked="0"/>
    </xf>
    <xf numFmtId="170" fontId="14" fillId="0" borderId="22" xfId="0" applyFont="1" applyBorder="1" applyAlignment="1" applyProtection="1">
      <alignment horizontal="left"/>
      <protection locked="0"/>
    </xf>
    <xf numFmtId="170" fontId="14" fillId="0" borderId="201" xfId="0" applyFont="1" applyFill="1" applyBorder="1" applyAlignment="1" applyProtection="1">
      <alignment horizontal="left"/>
      <protection locked="0"/>
    </xf>
    <xf numFmtId="170" fontId="14" fillId="0" borderId="202" xfId="0" applyFont="1" applyFill="1" applyBorder="1" applyAlignment="1" applyProtection="1">
      <alignment horizontal="left"/>
      <protection locked="0"/>
    </xf>
    <xf numFmtId="170" fontId="14" fillId="0" borderId="223" xfId="0" applyFont="1" applyFill="1" applyBorder="1" applyAlignment="1" applyProtection="1">
      <alignment horizontal="left" vertical="top" wrapText="1"/>
      <protection locked="0"/>
    </xf>
    <xf numFmtId="170" fontId="14" fillId="0" borderId="224" xfId="0" applyFont="1" applyFill="1" applyBorder="1" applyAlignment="1" applyProtection="1">
      <alignment horizontal="left" vertical="top" wrapText="1"/>
      <protection locked="0"/>
    </xf>
    <xf numFmtId="170" fontId="14" fillId="0" borderId="225" xfId="0" applyFont="1" applyFill="1" applyBorder="1" applyAlignment="1" applyProtection="1">
      <alignment horizontal="left" vertical="top" wrapText="1"/>
      <protection locked="0"/>
    </xf>
    <xf numFmtId="170" fontId="14" fillId="0" borderId="226" xfId="0" applyFont="1" applyFill="1" applyBorder="1" applyAlignment="1" applyProtection="1">
      <alignment horizontal="left" vertical="top" wrapText="1"/>
      <protection locked="0"/>
    </xf>
    <xf numFmtId="170" fontId="14" fillId="0" borderId="209" xfId="0" applyFont="1" applyFill="1" applyBorder="1" applyAlignment="1" applyProtection="1">
      <alignment horizontal="left"/>
      <protection locked="0"/>
    </xf>
    <xf numFmtId="170" fontId="14" fillId="0" borderId="219" xfId="0" applyFont="1" applyFill="1" applyBorder="1" applyAlignment="1" applyProtection="1">
      <alignment horizontal="left"/>
      <protection locked="0"/>
    </xf>
    <xf numFmtId="170" fontId="14" fillId="0" borderId="202" xfId="0" applyFont="1" applyBorder="1" applyAlignment="1" applyProtection="1">
      <alignment horizontal="left"/>
      <protection locked="0"/>
    </xf>
    <xf numFmtId="170" fontId="14" fillId="0" borderId="219" xfId="0" applyFont="1" applyBorder="1" applyAlignment="1" applyProtection="1">
      <alignment horizontal="left"/>
      <protection locked="0"/>
    </xf>
    <xf numFmtId="170" fontId="56" fillId="4" borderId="5" xfId="18" applyNumberFormat="1" applyFont="1" applyFill="1" applyBorder="1" applyAlignment="1">
      <alignment horizontal="center" vertical="center" wrapText="1"/>
    </xf>
    <xf numFmtId="170" fontId="56" fillId="4" borderId="230" xfId="18" applyNumberFormat="1" applyFont="1" applyFill="1" applyBorder="1" applyAlignment="1">
      <alignment horizontal="center" vertical="center" wrapText="1"/>
    </xf>
    <xf numFmtId="170" fontId="14" fillId="0" borderId="203" xfId="0" applyFont="1" applyBorder="1" applyAlignment="1" applyProtection="1">
      <alignment horizontal="left"/>
      <protection locked="0"/>
    </xf>
    <xf numFmtId="170" fontId="14" fillId="0" borderId="22" xfId="0" applyFont="1" applyFill="1" applyBorder="1" applyAlignment="1" applyProtection="1">
      <alignment horizontal="left"/>
      <protection locked="0"/>
    </xf>
    <xf numFmtId="170" fontId="14" fillId="0" borderId="227" xfId="0" applyFont="1" applyFill="1" applyBorder="1" applyAlignment="1" applyProtection="1">
      <alignment horizontal="justify" vertical="center" wrapText="1"/>
      <protection locked="0"/>
    </xf>
    <xf numFmtId="170" fontId="14" fillId="0" borderId="224" xfId="0" applyFont="1" applyFill="1" applyBorder="1" applyAlignment="1" applyProtection="1">
      <alignment horizontal="justify" vertical="center" wrapText="1"/>
      <protection locked="0"/>
    </xf>
    <xf numFmtId="170" fontId="14" fillId="0" borderId="228" xfId="0" applyFont="1" applyFill="1" applyBorder="1" applyAlignment="1" applyProtection="1">
      <alignment horizontal="justify" vertical="center" wrapText="1"/>
      <protection locked="0"/>
    </xf>
    <xf numFmtId="170" fontId="14" fillId="0" borderId="229" xfId="0" applyFont="1" applyFill="1" applyBorder="1" applyAlignment="1" applyProtection="1">
      <alignment horizontal="justify" vertical="center" wrapText="1"/>
      <protection locked="0"/>
    </xf>
    <xf numFmtId="170" fontId="14" fillId="0" borderId="181" xfId="0" applyFont="1" applyFill="1" applyBorder="1" applyAlignment="1" applyProtection="1">
      <alignment horizontal="justify" vertical="center" wrapText="1"/>
      <protection locked="0"/>
    </xf>
    <xf numFmtId="170" fontId="14" fillId="0" borderId="217" xfId="0" applyFont="1" applyFill="1" applyBorder="1" applyAlignment="1" applyProtection="1">
      <alignment horizontal="justify" vertical="center" wrapText="1"/>
      <protection locked="0"/>
    </xf>
    <xf numFmtId="170" fontId="14" fillId="0" borderId="178" xfId="0" applyFont="1" applyFill="1" applyBorder="1" applyAlignment="1" applyProtection="1">
      <alignment horizontal="left" vertical="center" wrapText="1"/>
      <protection locked="0"/>
    </xf>
    <xf numFmtId="170" fontId="14" fillId="0" borderId="210" xfId="0" applyFont="1" applyFill="1" applyBorder="1" applyAlignment="1" applyProtection="1">
      <alignment horizontal="left" vertical="center" wrapText="1"/>
      <protection locked="0"/>
    </xf>
    <xf numFmtId="170" fontId="14" fillId="0" borderId="207" xfId="0" applyFont="1" applyFill="1" applyBorder="1" applyAlignment="1" applyProtection="1">
      <alignment horizontal="left"/>
      <protection locked="0"/>
    </xf>
    <xf numFmtId="170" fontId="14" fillId="0" borderId="211" xfId="0" applyFont="1" applyFill="1" applyBorder="1" applyAlignment="1" applyProtection="1">
      <alignment horizontal="left" vertical="center" wrapText="1"/>
      <protection locked="0"/>
    </xf>
    <xf numFmtId="170" fontId="14" fillId="0" borderId="212" xfId="0" applyFont="1" applyFill="1" applyBorder="1" applyAlignment="1" applyProtection="1">
      <alignment horizontal="left" vertical="center" wrapText="1"/>
      <protection locked="0"/>
    </xf>
    <xf numFmtId="170" fontId="14" fillId="0" borderId="218" xfId="0" applyFont="1" applyFill="1" applyBorder="1" applyAlignment="1" applyProtection="1">
      <alignment horizontal="left"/>
      <protection locked="0"/>
    </xf>
    <xf numFmtId="170" fontId="14" fillId="0" borderId="231" xfId="0" applyFont="1" applyFill="1" applyBorder="1" applyAlignment="1" applyProtection="1">
      <alignment horizontal="justify" vertical="center" wrapText="1"/>
      <protection locked="0"/>
    </xf>
    <xf numFmtId="170" fontId="14" fillId="0" borderId="214" xfId="0" applyFont="1" applyFill="1" applyBorder="1" applyAlignment="1" applyProtection="1">
      <alignment horizontal="justify" vertical="center" wrapText="1"/>
      <protection locked="0"/>
    </xf>
    <xf numFmtId="170" fontId="14" fillId="0" borderId="215" xfId="0" applyFont="1" applyFill="1" applyBorder="1" applyAlignment="1" applyProtection="1">
      <alignment horizontal="justify" vertical="center" wrapText="1"/>
      <protection locked="0"/>
    </xf>
    <xf numFmtId="164" fontId="8" fillId="16" borderId="0" xfId="22" applyFont="1" applyFill="1" applyBorder="1" applyAlignment="1" applyProtection="1">
      <alignment horizontal="center"/>
      <protection locked="0"/>
    </xf>
    <xf numFmtId="170" fontId="14" fillId="0" borderId="203" xfId="0" applyFont="1" applyFill="1" applyBorder="1" applyAlignment="1" applyProtection="1">
      <alignment horizontal="left"/>
      <protection locked="0"/>
    </xf>
    <xf numFmtId="170" fontId="56" fillId="4" borderId="204" xfId="18" applyNumberFormat="1" applyFont="1" applyFill="1" applyBorder="1" applyAlignment="1">
      <alignment horizontal="center" vertical="center" wrapText="1"/>
    </xf>
    <xf numFmtId="170" fontId="56" fillId="4" borderId="205" xfId="18" applyNumberFormat="1" applyFont="1" applyFill="1" applyBorder="1" applyAlignment="1">
      <alignment horizontal="center" vertical="center" wrapText="1"/>
    </xf>
    <xf numFmtId="170" fontId="56" fillId="4" borderId="206" xfId="18" applyNumberFormat="1" applyFont="1" applyFill="1" applyBorder="1" applyAlignment="1">
      <alignment horizontal="center" vertical="center" wrapText="1"/>
    </xf>
    <xf numFmtId="170" fontId="14" fillId="0" borderId="218" xfId="0" applyFont="1" applyBorder="1" applyAlignment="1" applyProtection="1">
      <alignment horizontal="left"/>
      <protection locked="0"/>
    </xf>
    <xf numFmtId="170" fontId="113" fillId="5" borderId="112" xfId="0" applyFont="1" applyFill="1" applyBorder="1" applyAlignment="1" applyProtection="1">
      <alignment horizontal="justify" vertical="top" wrapText="1"/>
      <protection locked="0"/>
    </xf>
    <xf numFmtId="170" fontId="113" fillId="5" borderId="111" xfId="0" applyFont="1" applyFill="1" applyBorder="1" applyAlignment="1" applyProtection="1">
      <alignment horizontal="justify" vertical="top" wrapText="1"/>
      <protection locked="0"/>
    </xf>
    <xf numFmtId="170" fontId="113" fillId="5" borderId="113" xfId="0" applyFont="1" applyFill="1" applyBorder="1" applyAlignment="1" applyProtection="1">
      <alignment horizontal="justify" vertical="top" wrapText="1"/>
      <protection locked="0"/>
    </xf>
    <xf numFmtId="170" fontId="113" fillId="5" borderId="114" xfId="0" applyFont="1" applyFill="1" applyBorder="1" applyAlignment="1" applyProtection="1">
      <alignment horizontal="justify" vertical="top" wrapText="1"/>
      <protection locked="0"/>
    </xf>
    <xf numFmtId="170" fontId="113" fillId="5" borderId="75" xfId="0" applyFont="1" applyFill="1" applyBorder="1" applyAlignment="1" applyProtection="1">
      <alignment horizontal="justify" vertical="top" wrapText="1"/>
      <protection locked="0"/>
    </xf>
    <xf numFmtId="170" fontId="113" fillId="5" borderId="77" xfId="0" applyFont="1" applyFill="1" applyBorder="1" applyAlignment="1" applyProtection="1">
      <alignment horizontal="justify" vertical="top" wrapText="1"/>
      <protection locked="0"/>
    </xf>
    <xf numFmtId="170" fontId="56" fillId="4" borderId="220" xfId="18" applyNumberFormat="1" applyFont="1" applyFill="1" applyBorder="1" applyAlignment="1">
      <alignment horizontal="center" vertical="center" wrapText="1"/>
    </xf>
    <xf numFmtId="170" fontId="14" fillId="0" borderId="208" xfId="0" applyFont="1" applyFill="1" applyBorder="1" applyAlignment="1" applyProtection="1">
      <alignment horizontal="left"/>
      <protection locked="0"/>
    </xf>
    <xf numFmtId="170" fontId="26" fillId="0" borderId="0" xfId="0" applyFont="1" applyAlignment="1">
      <alignment horizontal="center"/>
    </xf>
    <xf numFmtId="164" fontId="10" fillId="17" borderId="0" xfId="4" applyFont="1" applyFill="1" applyAlignment="1">
      <alignment horizontal="center" vertical="center"/>
    </xf>
  </cellXfs>
  <cellStyles count="24">
    <cellStyle name="Comma" xfId="1" builtinId="3"/>
    <cellStyle name="Euro" xfId="2"/>
    <cellStyle name="Millares 2" xfId="3"/>
    <cellStyle name="Normal" xfId="0" builtinId="0"/>
    <cellStyle name="Normal 2" xfId="4"/>
    <cellStyle name="Normal 2 2" xfId="5"/>
    <cellStyle name="Normal 2 3" xfId="6"/>
    <cellStyle name="Normal 2 4" xfId="7"/>
    <cellStyle name="Normal 2 5" xfId="8"/>
    <cellStyle name="Normal 2 6" xfId="9"/>
    <cellStyle name="Normal 2 7" xfId="10"/>
    <cellStyle name="Normal 2 8" xfId="11"/>
    <cellStyle name="Normal 2_Dashboard ver 2.2 ES" xfId="12"/>
    <cellStyle name="Normal 2_Prototipo" xfId="13"/>
    <cellStyle name="Normal 3" xfId="14"/>
    <cellStyle name="Normal 4" xfId="15"/>
    <cellStyle name="Normal 5" xfId="16"/>
    <cellStyle name="Normal 6" xfId="17"/>
    <cellStyle name="Normal_TZ_R3HIV_Phase_2_21_August_08" xfId="18"/>
    <cellStyle name="Percent" xfId="19" builtinId="5"/>
    <cellStyle name="Título 3 3" xfId="20"/>
    <cellStyle name="Título 3 3_Prototipo" xfId="21"/>
    <cellStyle name="Título 3 3_PrototipoRep1" xfId="22"/>
    <cellStyle name="Título 3 7" xfId="23"/>
  </cellStyles>
  <dxfs count="45">
    <dxf>
      <font>
        <condense val="0"/>
        <extend val="0"/>
        <color indexed="8"/>
      </font>
      <fill>
        <patternFill>
          <bgColor indexed="43"/>
        </patternFill>
      </fill>
    </dxf>
    <dxf>
      <font>
        <condense val="0"/>
        <extend val="0"/>
        <color auto="1"/>
      </font>
      <fill>
        <patternFill>
          <bgColor indexed="51"/>
        </patternFill>
      </fill>
    </dxf>
    <dxf>
      <font>
        <color indexed="9"/>
      </font>
      <fill>
        <patternFill>
          <bgColor indexed="10"/>
        </patternFill>
      </fill>
    </dxf>
    <dxf>
      <font>
        <condense val="0"/>
        <extend val="0"/>
        <color indexed="8"/>
      </font>
      <fill>
        <patternFill>
          <bgColor indexed="43"/>
        </patternFill>
      </fill>
    </dxf>
    <dxf>
      <font>
        <condense val="0"/>
        <extend val="0"/>
        <color auto="1"/>
      </font>
      <fill>
        <patternFill>
          <bgColor indexed="51"/>
        </patternFill>
      </fill>
    </dxf>
    <dxf>
      <font>
        <color indexed="9"/>
      </font>
      <fill>
        <patternFill>
          <bgColor indexed="10"/>
        </patternFill>
      </fill>
    </dxf>
    <dxf>
      <font>
        <b/>
        <i val="0"/>
        <condense val="0"/>
        <extend val="0"/>
      </font>
      <fill>
        <patternFill>
          <bgColor indexed="11"/>
        </patternFill>
      </fill>
    </dxf>
    <dxf>
      <font>
        <b/>
        <i val="0"/>
        <condense val="0"/>
        <extend val="0"/>
      </font>
      <fill>
        <patternFill>
          <bgColor indexed="13"/>
        </patternFill>
      </fill>
    </dxf>
    <dxf>
      <font>
        <b/>
        <i val="0"/>
        <condense val="0"/>
        <extend val="0"/>
        <color indexed="9"/>
      </font>
      <fill>
        <patternFill>
          <bgColor indexed="14"/>
        </patternFill>
      </fill>
    </dxf>
    <dxf>
      <font>
        <condense val="0"/>
        <extend val="0"/>
        <color indexed="8"/>
      </font>
      <fill>
        <patternFill>
          <bgColor indexed="43"/>
        </patternFill>
      </fill>
    </dxf>
    <dxf>
      <font>
        <condense val="0"/>
        <extend val="0"/>
        <color auto="1"/>
      </font>
      <fill>
        <patternFill>
          <bgColor indexed="51"/>
        </patternFill>
      </fill>
    </dxf>
    <dxf>
      <font>
        <color indexed="9"/>
      </font>
      <fill>
        <patternFill>
          <bgColor indexed="10"/>
        </patternFill>
      </fill>
    </dxf>
    <dxf>
      <font>
        <condense val="0"/>
        <extend val="0"/>
        <color indexed="8"/>
      </font>
      <fill>
        <patternFill>
          <bgColor indexed="43"/>
        </patternFill>
      </fill>
    </dxf>
    <dxf>
      <font>
        <condense val="0"/>
        <extend val="0"/>
        <color auto="1"/>
      </font>
      <fill>
        <patternFill>
          <bgColor indexed="51"/>
        </patternFill>
      </fill>
    </dxf>
    <dxf>
      <font>
        <color indexed="9"/>
      </font>
      <fill>
        <patternFill>
          <bgColor indexed="10"/>
        </patternFill>
      </fill>
    </dxf>
    <dxf>
      <fill>
        <patternFill patternType="solid">
          <bgColor indexed="9"/>
        </patternFill>
      </fill>
    </dxf>
    <dxf>
      <font>
        <condense val="0"/>
        <extend val="0"/>
        <color auto="1"/>
      </font>
      <fill>
        <patternFill>
          <bgColor indexed="50"/>
        </patternFill>
      </fill>
    </dxf>
    <dxf>
      <font>
        <condense val="0"/>
        <extend val="0"/>
        <color indexed="8"/>
      </font>
      <fill>
        <patternFill>
          <bgColor indexed="14"/>
        </patternFill>
      </fill>
    </dxf>
    <dxf>
      <font>
        <b/>
        <i val="0"/>
        <condense val="0"/>
        <extend val="0"/>
      </font>
      <fill>
        <patternFill>
          <bgColor indexed="13"/>
        </patternFill>
      </fill>
    </dxf>
    <dxf>
      <font>
        <b/>
        <i val="0"/>
        <condense val="0"/>
        <extend val="0"/>
        <color auto="1"/>
      </font>
      <fill>
        <patternFill>
          <bgColor indexed="11"/>
        </patternFill>
      </fill>
    </dxf>
    <dxf>
      <font>
        <b/>
        <i val="0"/>
        <condense val="0"/>
        <extend val="0"/>
        <color auto="1"/>
      </font>
      <fill>
        <patternFill>
          <bgColor indexed="14"/>
        </patternFill>
      </fill>
    </dxf>
    <dxf>
      <font>
        <b/>
        <i val="0"/>
        <condense val="0"/>
        <extend val="0"/>
      </font>
      <fill>
        <patternFill>
          <bgColor indexed="13"/>
        </patternFill>
      </fill>
    </dxf>
    <dxf>
      <font>
        <b/>
        <i val="0"/>
        <condense val="0"/>
        <extend val="0"/>
        <color auto="1"/>
      </font>
      <fill>
        <patternFill>
          <bgColor indexed="11"/>
        </patternFill>
      </fill>
    </dxf>
    <dxf>
      <font>
        <b/>
        <i val="0"/>
        <condense val="0"/>
        <extend val="0"/>
        <color auto="1"/>
      </font>
      <fill>
        <patternFill>
          <bgColor indexed="14"/>
        </patternFill>
      </fill>
    </dxf>
    <dxf>
      <font>
        <condense val="0"/>
        <extend val="0"/>
        <color indexed="8"/>
      </font>
      <fill>
        <patternFill>
          <bgColor indexed="43"/>
        </patternFill>
      </fill>
    </dxf>
    <dxf>
      <font>
        <condense val="0"/>
        <extend val="0"/>
        <color auto="1"/>
      </font>
      <fill>
        <patternFill>
          <bgColor indexed="51"/>
        </patternFill>
      </fill>
    </dxf>
    <dxf>
      <font>
        <color indexed="9"/>
      </font>
      <fill>
        <patternFill>
          <bgColor indexed="10"/>
        </patternFill>
      </fill>
    </dxf>
    <dxf>
      <font>
        <condense val="0"/>
        <extend val="0"/>
        <color indexed="9"/>
      </font>
      <fill>
        <patternFill>
          <bgColor indexed="10"/>
        </patternFill>
      </fill>
    </dxf>
    <dxf>
      <fill>
        <patternFill>
          <bgColor indexed="13"/>
        </patternFill>
      </fill>
    </dxf>
    <dxf>
      <fill>
        <patternFill>
          <bgColor indexed="11"/>
        </patternFill>
      </fill>
    </dxf>
    <dxf>
      <font>
        <condense val="0"/>
        <extend val="0"/>
        <color indexed="8"/>
      </font>
      <fill>
        <patternFill>
          <bgColor indexed="43"/>
        </patternFill>
      </fill>
    </dxf>
    <dxf>
      <font>
        <condense val="0"/>
        <extend val="0"/>
        <color auto="1"/>
      </font>
      <fill>
        <patternFill>
          <bgColor indexed="51"/>
        </patternFill>
      </fill>
    </dxf>
    <dxf>
      <font>
        <color indexed="9"/>
      </font>
      <fill>
        <patternFill>
          <bgColor indexed="1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11"/>
        </patternFill>
      </fill>
    </dxf>
    <dxf>
      <font>
        <condense val="0"/>
        <extend val="0"/>
        <color indexed="9"/>
      </font>
      <fill>
        <patternFill>
          <bgColor indexed="8"/>
        </patternFill>
      </fill>
    </dxf>
    <dxf>
      <font>
        <condense val="0"/>
        <extend val="0"/>
        <color indexed="8"/>
      </font>
      <fill>
        <patternFill>
          <bgColor indexed="43"/>
        </patternFill>
      </fill>
    </dxf>
    <dxf>
      <font>
        <condense val="0"/>
        <extend val="0"/>
        <color auto="1"/>
      </font>
      <fill>
        <patternFill>
          <bgColor indexed="51"/>
        </patternFill>
      </fill>
    </dxf>
    <dxf>
      <font>
        <color indexed="9"/>
      </font>
      <fill>
        <patternFill>
          <bgColor indexed="14"/>
        </patternFill>
      </fill>
    </dxf>
    <dxf>
      <font>
        <condense val="0"/>
        <extend val="0"/>
        <color indexed="9"/>
      </font>
      <fill>
        <patternFill>
          <bgColor indexed="63"/>
        </patternFill>
      </fill>
    </dxf>
    <dxf>
      <fill>
        <patternFill>
          <bgColor indexed="42"/>
        </patternFill>
      </fill>
    </dxf>
    <dxf>
      <fill>
        <patternFill>
          <bgColor indexed="42"/>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7171"/>
      <rgbColor rgb="0000FF00"/>
      <rgbColor rgb="000000FF"/>
      <rgbColor rgb="00FFFF00"/>
      <rgbColor rgb="00FF5050"/>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xmlns:ns1='http://tempuri.org/XMLSchema.xsd'">
  <Schema ID="Schema2" Namespace="http://tempuri.org/XMLSchema.xsd">
    <xsd:schema xmlns:xsd="http://www.w3.org/2001/XMLSchema" xmlns="http://tempuri.org/XMLSchema.xsd" targetNamespace="http://tempuri.org/XMLSchema.xsd" elementFormDefault="qualified">
      <xsd:annotation>XSD Schema generated with Excel XML Toolbox</xsd:annotation>
      <xsd:element name="Root" type="RootType"/>
      <xsd:complexType name="RootType">
        <xsd:all>
          <xsd:element name="Country" type="xsd:string" minOccurs="0" nillable="true" form="qualified"/>
          <xsd:element name="GrantNumber" type="xsd:string" minOccurs="0" nillable="true" form="qualified"/>
          <xsd:element name="PR" type="xsd:string" minOccurs="0" nillable="true" form="qualified"/>
          <xsd:element name="StartDate" type="xsd:dateTime" minOccurs="0" nillable="true" form="qualified"/>
          <xsd:element name="LatestRating" type="xsd:string" minOccurs="0" nillable="true" form="qualified"/>
          <xsd:element name="GranTitle" type="xsd:string" minOccurs="0" nillable="true" form="qualified"/>
          <xsd:element name="Componenent" type="xsd:string" minOccurs="0" nillable="true" form="qualified"/>
          <xsd:element name="TotalFunding" type="xsd:double" minOccurs="0" nillable="true" form="qualified"/>
          <xsd:element name="Round" type="xsd:string" minOccurs="0" nillable="true" form="qualified"/>
          <xsd:element name="Phase" type="xsd:string" minOccurs="0" nillable="true" form="qualified"/>
          <xsd:element name="LFA" type="xsd:string" minOccurs="0" nillable="true" form="qualified"/>
          <xsd:element name="FPM" type="xsd:string" minOccurs="0" nillable="true" form="qualified"/>
          <xsd:element name="Period" type="xsd:string" minOccurs="0" nillable="true" form="qualified"/>
          <xsd:element name="From" type="xsd:dateTime" minOccurs="0" nillable="true" form="qualified"/>
          <xsd:element name="To" type="xsd:dateTime" minOccurs="0" nillable="true" form="qualified"/>
          <xsd:element name="DataEntryDate" type="xsd:dateTime" minOccurs="0" nillable="true" form="qualified"/>
          <xsd:element name="PreparedBy" type="xsd:string" minOccurs="0" nillable="true" form="qualified"/>
          <xsd:element name="F1" type="F1Type" minOccurs="0"/>
          <xsd:element name="F2" type="F2Type" minOccurs="0"/>
          <xsd:element name="F3" type="F3Type" minOccurs="0"/>
          <xsd:element name="F4" type="F4Type" minOccurs="0"/>
          <xsd:element name="M1" type="M1Type" minOccurs="0"/>
          <xsd:element name="M2" type="M2Type" minOccurs="0"/>
          <xsd:element name="M3" type="M3Type" minOccurs="0"/>
          <xsd:element name="M4" type="M4Type" minOccurs="0"/>
          <xsd:element name="M5" type="M5Type" minOccurs="0"/>
          <xsd:element name="M6" type="M6Type" minOccurs="0"/>
          <xsd:element name="Prog" type="ProgType" minOccurs="0"/>
          <xsd:element name="P1" type="xsd:string" minOccurs="0" nillable="true" form="qualified"/>
          <xsd:element name="P1_Code" type="xsd:double" minOccurs="0" nillable="true" form="qualified"/>
          <xsd:element name="P1_Tied" type="xsd:string" minOccurs="0" nillable="true" form="qualified"/>
          <xsd:element name="P2" type="xsd:string" minOccurs="0" nillable="true" form="qualified"/>
          <xsd:element name="P2_Code" type="xsd:double" minOccurs="0" nillable="true" form="qualified"/>
          <xsd:element name="P2_Tied" type="xsd:string" minOccurs="0" nillable="true" form="qualified"/>
          <xsd:element name="P3" type="xsd:string" minOccurs="0" nillable="true" form="qualified"/>
          <xsd:element name="P3_Code" type="xsd:double" minOccurs="0" nillable="true" form="qualified"/>
          <xsd:element name="P3_Tied" type="xsd:string" minOccurs="0" nillable="true" form="qualified"/>
          <xsd:element name="P4" type="xsd:string" minOccurs="0" nillable="true" form="qualified"/>
          <xsd:element name="P4_Code" type="xsd:double" minOccurs="0" nillable="true" form="qualified"/>
          <xsd:element name="P4_Tied" type="xsd:string" minOccurs="0" nillable="true" form="qualified"/>
          <xsd:element name="P5" type="xsd:string" minOccurs="0" nillable="true" form="qualified"/>
          <xsd:element name="P5_Code" type="xsd:double" minOccurs="0" nillable="true" form="qualified"/>
          <xsd:element name="P5_Tied" type="xsd:string" minOccurs="0" nillable="true" form="qualified"/>
          <xsd:element name="P6" type="xsd:string" minOccurs="0" nillable="true" form="qualified"/>
          <xsd:element name="P6_Code" type="xsd:double" minOccurs="0" nillable="true" form="qualified"/>
          <xsd:element name="P6_Tied" type="xsd:string" minOccurs="0" nillable="true" form="qualified"/>
          <xsd:element name="P7" type="xsd:string" minOccurs="0" nillable="true" form="qualified"/>
          <xsd:element name="P7_Code" type="xsd:double" minOccurs="0" nillable="true" form="qualified"/>
          <xsd:element name="P7_Tied" type="xsd:string" minOccurs="0" nillable="true" form="qualified"/>
          <xsd:element name="P8" type="xsd:string" minOccurs="0" nillable="true" form="qualified"/>
          <xsd:element name="P8_Code" type="xsd:double" minOccurs="0" nillable="true" form="qualified"/>
          <xsd:element name="P8_Tied" type="xsd:string" minOccurs="0" nillable="true" form="qualified"/>
          <xsd:element name="P9" type="xsd:string" minOccurs="0" nillable="true" form="qualified"/>
          <xsd:element name="P9_Code" type="xsd:double" minOccurs="0" nillable="true" form="qualified"/>
          <xsd:element name="P9_Tied" type="xsd:double" minOccurs="0" nillable="true" form="qualified"/>
          <xsd:element name="P10" type="xsd:string" minOccurs="0" nillable="true" form="qualified"/>
          <xsd:element name="P10_Code" type="xsd:double" minOccurs="0" nillable="true" form="qualified"/>
          <xsd:element name="P10_Tied" type="xsd:string" minOccurs="0" nillable="true" form="qualified"/>
          <xsd:element name="Currency" type="xsd:string" minOccurs="0" nillable="true" form="qualified"/>
        </xsd:all>
      </xsd:complexType>
      <xsd:complexType name="F1Type">
        <xsd:sequence>
          <xsd:element name="Budget__in____P1" type="xsd:double" minOccurs="0" nillable="true" form="qualified"/>
          <xsd:element name="Budget__in____P2" type="xsd:double" minOccurs="0" nillable="true" form="qualified"/>
          <xsd:element name="Budget__in____P3" type="xsd:string" minOccurs="0" nillable="true" form="qualified"/>
          <xsd:element name="Budget__in____P4" type="xsd:string" minOccurs="0" nillable="true" form="qualified"/>
          <xsd:element name="Budget__in____P5" type="xsd:string" minOccurs="0" nillable="true" form="qualified"/>
          <xsd:element name="Budget__in____P6" type="xsd:string" minOccurs="0" nillable="true" form="qualified"/>
          <xsd:element name="Budget__in____P7" type="xsd:string" minOccurs="0" nillable="true" form="qualified"/>
          <xsd:element name="Budget__in____P8" type="xsd:string" minOccurs="0" nillable="true" form="qualified"/>
          <xsd:element name="Budget__in____P9" type="xsd:string" minOccurs="0" nillable="true" form="qualified"/>
          <xsd:element name="Budget__in____P10" type="xsd:string" minOccurs="0" nillable="true" form="qualified"/>
          <xsd:element name="Budget__in____P11" type="xsd:string" minOccurs="0" nillable="true" form="qualified"/>
          <xsd:element name="Budget__in____P12" type="xsd:string" minOccurs="0" nillable="true" form="qualified"/>
          <xsd:element name="Disbursements_by_GF__in____P1" type="xsd:double" minOccurs="0" nillable="true" form="qualified"/>
          <xsd:element name="Disbursements_by_GF__in____P2" type="xsd:double" minOccurs="0" nillable="true" form="qualified"/>
          <xsd:element name="Disbursements_by_GF__in____P3" type="xsd:string" minOccurs="0" nillable="true" form="qualified"/>
          <xsd:element name="Disbursements_by_GF__in____P4" type="xsd:string" minOccurs="0" nillable="true" form="qualified"/>
          <xsd:element name="Disbursements_by_GF__in____P5" type="xsd:string" minOccurs="0" nillable="true" form="qualified"/>
          <xsd:element name="Disbursements_by_GF__in____P6" type="xsd:string" minOccurs="0" nillable="true" form="qualified"/>
          <xsd:element name="Disbursements_by_GF__in____P7" type="xsd:string" minOccurs="0" nillable="true" form="qualified"/>
          <xsd:element name="Disbursements_by_GF__in____P8" type="xsd:string" minOccurs="0" nillable="true" form="qualified"/>
          <xsd:element name="Disbursements_by_GF__in____P9" type="xsd:string" minOccurs="0" nillable="true" form="qualified"/>
          <xsd:element name="Disbursements_by_GF__in____P10" type="xsd:string" minOccurs="0" nillable="true" form="qualified"/>
          <xsd:element name="Disbursements_by_GF__in____P11" type="xsd:string" minOccurs="0" nillable="true" form="qualified"/>
          <xsd:element name="Disbursements_by_GF__in____P12" type="xsd:string" minOccurs="0" nillable="true" form="qualified"/>
        </xsd:sequence>
      </xsd:complexType>
      <xsd:complexType name="F2Type">
        <xsd:sequence>
          <xsd:element name="TB__detect_and_treat_Cumulative_Budget__in___" type="xsd:double" minOccurs="0" nillable="true" form="qualified"/>
          <xsd:element name="TB__detect_and_treat_Cumulative_Expenditures__in___" type="xsd:double" minOccurs="0" nillable="true" form="qualified"/>
          <xsd:element name="TB__ID_cases_Cumulative_Budget__in___" type="xsd:double" minOccurs="0" nillable="true" form="qualified"/>
          <xsd:element name="TB__ID_cases_Cumulative_Expenditures__in___" type="xsd:double" minOccurs="0" nillable="true" form="qualified"/>
          <xsd:element name="TB_HIV__Cumulative_Budget__in___" type="xsd:double" minOccurs="0" nillable="true" form="qualified"/>
          <xsd:element name="TB_HIV__Cumulative_Expenditures__in___" type="xsd:double" minOccurs="0" nillable="true" form="qualified"/>
          <xsd:element name="Advocacy__Commun__SocMob_Cumulative_Budget__in___" type="xsd:double" minOccurs="0" nillable="true" form="qualified"/>
          <xsd:element name="Advocacy__Commun__SocMob_Cumulative_Expenditures__in___" type="xsd:double" minOccurs="0" nillable="true" form="qualified"/>
          <xsd:element name="Environ__Community_TB_care__Cumulative_Budget__in___" type="xsd:double" minOccurs="0" nillable="true" form="qualified"/>
          <xsd:element name="Environ__Community_TB_care__Cumulative_Expenditures__in___" type="xsd:double" minOccurs="0" nillable="true" form="qualified"/>
          <xsd:element name="_Cumulative_Budget__in____1" type="xsd:string" minOccurs="0" nillable="true" form="qualified"/>
          <xsd:element name="_Cumulative_Expenditures__in____1" type="xsd:string" minOccurs="0" nillable="true" form="qualified"/>
          <xsd:element name="_Cumulative_Budget__in____2" type="xsd:string" minOccurs="0" nillable="true" form="qualified"/>
          <xsd:element name="_Cumulative_Expenditures__in____2" type="xsd:string" minOccurs="0" nillable="true" form="qualified"/>
          <xsd:element name="_Cumulative_Budget__in___" type="xsd:string" minOccurs="0" nillable="true" form="qualified"/>
          <xsd:element name="_Cumulative_Expenditures__in___" type="xsd:string" minOccurs="0" nillable="true" form="qualified"/>
        </xsd:sequence>
      </xsd:complexType>
      <xsd:complexType name="F3Type">
        <xsd:sequence>
          <xsd:element name="Disbursed_by_Global_Fund_Prior_to_reporting_period__in___" type="xsd:double" minOccurs="0" nillable="true" form="qualified"/>
          <xsd:element name="Disbursed_by_Global_Fund_Reporting_period__in___" type="xsd:double" minOccurs="0" nillable="true" form="qualified"/>
          <xsd:element name="PR_expenditure_and_disbursement_Prior_to_reporting_period__in___" type="xsd:double" minOccurs="0" nillable="true" form="qualified"/>
          <xsd:element name="PR_expenditure_and_disbursement_Reporting_period__in___" type="xsd:double" minOccurs="0" nillable="true" form="qualified"/>
          <xsd:element name="Disbursed_to_SRs_Prior_to_reporting_period__in___" type="xsd:double" minOccurs="0" nillable="true" form="qualified"/>
          <xsd:element name="Disbursed_to_SRs_Reporting_period__in___" type="xsd:double" minOccurs="0" nillable="true" form="qualified"/>
          <xsd:element name="SR_expenditures_Prior_to_reporting_period__in___" type="xsd:double" minOccurs="0" nillable="true" form="qualified"/>
          <xsd:element name="SR_expenditures_Reporting_period__in___" type="xsd:double" minOccurs="0" nillable="true" form="qualified"/>
        </xsd:sequence>
      </xsd:complexType>
      <xsd:complexType name="F4Type">
        <xsd:sequence>
          <xsd:element name="Days_taken_to_submit_acceptable_PU_DR_to_LFA_Expected__days_" type="xsd:double" minOccurs="0" nillable="true" form="qualified"/>
          <xsd:element name="Days_taken_to_submit_acceptable_PU_DR_to_LFA_Actual__days_" type="xsd:double" minOccurs="0" nillable="true" form="qualified"/>
          <xsd:element name="Days_taken_for_disbursement_to_reach_PR_Expected__days_" type="xsd:double" minOccurs="0" nillable="true" form="qualified"/>
          <xsd:element name="Days_taken_for_disbursement_to_reach_PR_Actual__days_" type="xsd:double" minOccurs="0" nillable="true" form="qualified"/>
          <xsd:element name="Days_taken_for_disbursement_to_reach_SRs__Expected__days_" type="xsd:double" minOccurs="0" nillable="true" form="qualified"/>
          <xsd:element name="Days_taken_for_disbursement_to_reach_SRs__Actual__days_" type="xsd:double" minOccurs="0" nillable="true" form="qualified"/>
        </xsd:sequence>
      </xsd:complexType>
      <xsd:complexType name="M1Type">
        <xsd:sequence>
          <xsd:element name="Conditions_precedents__CPs__" type="xsd:string" minOccurs="0" nillable="true" form="qualified"/>
          <xsd:element name="Conditions_precedents__CPs__Fulfilled" type="xsd:double" minOccurs="0" nillable="true" form="qualified"/>
          <xsd:element name="Conditions_precedents__CPs__Not_fulfilled__but_within_deadline" type="xsd:double" minOccurs="0" nillable="true" form="qualified"/>
          <xsd:element name="Conditions_precedents__CPs__Not_fulfilled__and_past_the_deadline" type="xsd:double" minOccurs="0" nillable="true" form="qualified"/>
          <xsd:element name="Time_Bound_Actions__TBAs__" type="xsd:string" minOccurs="0" nillable="true" form="qualified"/>
          <xsd:element name="Time_Bound_Actions__TBAs__Fulfilled" type="xsd:double" minOccurs="0" nillable="true" form="qualified"/>
          <xsd:element name="Time_Bound_Actions__TBAs__Not_fulfilled__but_within_deadline" type="xsd:string" minOccurs="0" nillable="true" form="qualified"/>
          <xsd:element name="Time_Bound_Actions__TBAs__Not_fulfilled__and_past_the_deadline" type="xsd:double" minOccurs="0" nillable="true" form="qualified"/>
        </xsd:sequence>
      </xsd:complexType>
      <xsd:complexType name="M2Type">
        <xsd:sequence>
          <xsd:element name="PMU_Planned" type="xsd:double" minOccurs="0" nillable="true" form="qualified"/>
          <xsd:element name="PMU_Filled" type="xsd:double" minOccurs="0" nillable="true" form="qualified"/>
        </xsd:sequence>
      </xsd:complexType>
      <xsd:complexType name="M3Type">
        <xsd:sequence>
          <xsd:element name="SRs_Identified" type="xsd:double" minOccurs="0" nillable="true" form="qualified"/>
          <xsd:element name="SRs_Assessed" type="xsd:double" minOccurs="0" nillable="true" form="qualified"/>
          <xsd:element name="SRs_Approved" type="xsd:double" minOccurs="0" nillable="true" form="qualified"/>
          <xsd:element name="SRs_Signed" type="xsd:double" minOccurs="0" nillable="true" form="qualified"/>
          <xsd:element name="SRs_Receiving_Funding" type="xsd:double" minOccurs="0" nillable="true" form="qualified"/>
        </xsd:sequence>
      </xsd:complexType>
      <xsd:complexType name="M4Type">
        <xsd:sequence>
          <xsd:element name="SSR_to_SR__IR__Date" type="xsd:string" minOccurs="0" nillable="true" form="qualified"/>
          <xsd:element name="SSR_to_SR__IR_____Expected" type="xsd:string" minOccurs="0" nillable="true" form="qualified"/>
          <xsd:element name="SSR_to_SR__IR____Received" type="xsd:string" minOccurs="0" nillable="true" form="qualified"/>
          <xsd:element name="SRs__IRs__to_PR_Date" type="xsd:dateTime" minOccurs="0" nillable="true" form="qualified"/>
          <xsd:element name="SRs__IRs__to_PR____Expected" type="xsd:double" minOccurs="0" nillable="true" form="qualified"/>
          <xsd:element name="SRs__IRs__to_PR___Received" type="xsd:double" minOccurs="0" nillable="true" form="qualified"/>
        </xsd:sequence>
      </xsd:complexType>
      <xsd:complexType name="M5Type">
        <xsd:sequence>
          <xsd:element name="Budget_Approved__P1" type="xsd:double" minOccurs="0" nillable="true" form="qualified"/>
          <xsd:element name="Budget_Approved__P2" type="xsd:double" minOccurs="0" nillable="true" form="qualified"/>
          <xsd:element name="Budget_Approved__P3" type="xsd:double" minOccurs="0" nillable="true" form="qualified"/>
          <xsd:element name="Budget_Approved__P4" type="xsd:double" minOccurs="0" nillable="true" form="qualified"/>
          <xsd:element name="Budget_Approved__P5" type="xsd:double" minOccurs="0" nillable="true" form="qualified"/>
          <xsd:element name="Budget_Approved__P6" type="xsd:double" minOccurs="0" nillable="true" form="qualified"/>
          <xsd:element name="Budget_Approved__P7" type="xsd:double" minOccurs="0" nillable="true" form="qualified"/>
          <xsd:element name="Budget_Approved__P8" type="xsd:double" minOccurs="0" nillable="true" form="qualified"/>
          <xsd:element name="Budget_Approved__P9" type="xsd:double" minOccurs="0" nillable="true" form="qualified"/>
          <xsd:element name="Budget_Approved__P10" type="xsd:double" minOccurs="0" nillable="true" form="qualified"/>
          <xsd:element name="Budget_Approved__P11" type="xsd:double" minOccurs="0" nillable="true" form="qualified"/>
          <xsd:element name="Budget_Approved__P12" type="xsd:double" minOccurs="0" nillable="true" form="qualified"/>
          <xsd:element name="Obligations_P1" type="xsd:double" minOccurs="0" nillable="true" form="qualified"/>
          <xsd:element name="Obligations_P2" type="xsd:double" minOccurs="0" nillable="true" form="qualified"/>
          <xsd:element name="Obligations_P3" type="xsd:double" minOccurs="0" nillable="true" form="qualified"/>
          <xsd:element name="Obligations_P4" type="xsd:double" minOccurs="0" nillable="true" form="qualified"/>
          <xsd:element name="Obligations_P5" type="xsd:double" minOccurs="0" nillable="true" form="qualified"/>
          <xsd:element name="Obligations_P6" type="xsd:double" minOccurs="0" nillable="true" form="qualified"/>
          <xsd:element name="Obligations_P7" type="xsd:double" minOccurs="0" nillable="true" form="qualified"/>
          <xsd:element name="Obligations_P8" type="xsd:double" minOccurs="0" nillable="true" form="qualified"/>
          <xsd:element name="Obligations_P9" type="xsd:double" minOccurs="0" nillable="true" form="qualified"/>
          <xsd:element name="Obligations_P10" type="xsd:double" minOccurs="0" nillable="true" form="qualified"/>
          <xsd:element name="Obligations_P11" type="xsd:double" minOccurs="0" nillable="true" form="qualified"/>
          <xsd:element name="Obligations_P12" type="xsd:double" minOccurs="0" nillable="true" form="qualified"/>
          <xsd:element name="Expenditures_P1" type="xsd:double" minOccurs="0" nillable="true" form="qualified"/>
          <xsd:element name="Expenditures_P2" type="xsd:double" minOccurs="0" nillable="true" form="qualified"/>
          <xsd:element name="Expenditures_P3" type="xsd:double" minOccurs="0" nillable="true" form="qualified"/>
          <xsd:element name="Expenditures_P4" type="xsd:double" minOccurs="0" nillable="true" form="qualified"/>
          <xsd:element name="Expenditures_P5" type="xsd:double" minOccurs="0" nillable="true" form="qualified"/>
          <xsd:element name="Expenditures_P6" type="xsd:double" minOccurs="0" nillable="true" form="qualified"/>
          <xsd:element name="Expenditures_P7" type="xsd:double" minOccurs="0" nillable="true" form="qualified"/>
          <xsd:element name="Expenditures_P8" type="xsd:double" minOccurs="0" nillable="true" form="qualified"/>
          <xsd:element name="Expenditures_P9" type="xsd:double" minOccurs="0" nillable="true" form="qualified"/>
          <xsd:element name="Expenditures_P10" type="xsd:double" minOccurs="0" nillable="true" form="qualified"/>
          <xsd:element name="Expenditures_P11" type="xsd:double" minOccurs="0" nillable="true" form="qualified"/>
          <xsd:element name="Expenditures_P12" type="xsd:double" minOccurs="0" nillable="true" form="qualified"/>
        </xsd:sequence>
      </xsd:complexType>
      <xsd:complexType name="M6Type">
        <xsd:sequence>
          <xsd:element name="HIV___AIDS_Products" type="xsd:string" minOccurs="0" nillable="true" form="qualified"/>
          <xsd:element name="HIV___AIDS__1__Number_of_tablets_per_patient_per_day__Review_country_treatment_guidelines_" type="xsd:double" minOccurs="0" nillable="true" form="qualified"/>
          <xsd:element name="HIV___AIDS__3__Total_patients_in_treatment" type="xsd:double" minOccurs="0" nillable="true" form="qualified"/>
          <xsd:element name="HIV___AIDS__5__Current_stock_in_central_warehouse__that_does_not_expire_within_the_next_3_months_" type="xsd:double" minOccurs="0" nillable="true" form="qualified"/>
          <xsd:element name="HIV___AIDS__7__Level_of_safety_stock__expressed_in_months_and_defined_by_country__" type="xsd:double" minOccurs="0" nillable="true" form="qualified"/>
          <xsd:element name="_Products_1" type="xsd:string" minOccurs="0" nillable="true" form="qualified"/>
          <xsd:element name="__1__Number_of_tablets_per_patient_per_day__Review_country_treatment_guidelines__1" type="xsd:double" minOccurs="0" nillable="true" form="qualified"/>
          <xsd:element name="__3__Total_patients_in_treatment_1" type="xsd:double" minOccurs="0" nillable="true" form="qualified"/>
          <xsd:element name="__5__Current_stock_in_central_warehouse__that_does_not_expire_within_the_next_3_months__1" type="xsd:double" minOccurs="0" nillable="true" form="qualified"/>
          <xsd:element name="__7__Level_of_safety_stock__expressed_in_months_and_defined_by_country___1" type="xsd:double" minOccurs="0" nillable="true" form="qualified"/>
          <xsd:element name="_Products_2" type="xsd:string" minOccurs="0" nillable="true" form="qualified"/>
          <xsd:element name="__1__Number_of_tablets_per_patient_per_day__Review_country_treatment_guidelines__2" type="xsd:double" minOccurs="0" nillable="true" form="qualified"/>
          <xsd:element name="__3__Total_patients_in_treatment_2" type="xsd:double" minOccurs="0" nillable="true" form="qualified"/>
          <xsd:element name="__5__Current_stock_in_central_warehouse__that_does_not_expire_within_the_next_3_months__2" type="xsd:double" minOccurs="0" nillable="true" form="qualified"/>
          <xsd:element name="__7__Level_of_safety_stock__expressed_in_months_and_defined_by_country___2" type="xsd:double" minOccurs="0" nillable="true" form="qualified"/>
          <xsd:element name="_Products" type="xsd:string" minOccurs="0" nillable="true" form="qualified"/>
          <xsd:element name="__1__Number_of_tablets_per_patient_per_day__Review_country_treatment_guidelines_" type="xsd:double" minOccurs="0" nillable="true" form="qualified"/>
          <xsd:element name="__3__Total_patients_in_treatment" type="xsd:double" minOccurs="0" nillable="true" form="qualified"/>
          <xsd:element name="__5__Current_stock_in_central_warehouse__that_does_not_expire_within_the_next_3_months_" type="xsd:double" minOccurs="0" nillable="true" form="qualified"/>
          <xsd:element name="__7__Level_of_safety_stock__expressed_in_months_and_defined_by_country__" type="xsd:double" minOccurs="0" nillable="true" form="qualified"/>
        </xsd:sequence>
      </xsd:complexType>
      <xsd:complexType name="ProgType">
        <xsd:sequence>
          <xsd:element name="Target_P1_1" type="xsd:double" minOccurs="0" nillable="true" form="qualified"/>
          <xsd:element name="Target_P2_1" type="xsd:double" minOccurs="0" nillable="true" form="qualified"/>
          <xsd:element name="Target_P3_1" type="xsd:double" minOccurs="0" nillable="true" form="qualified"/>
          <xsd:element name="Target_P4_1" type="xsd:double" minOccurs="0" nillable="true" form="qualified"/>
          <xsd:element name="Target_P5_1" type="xsd:double" minOccurs="0" nillable="true" form="qualified"/>
          <xsd:element name="Target_P6_1" type="xsd:double" minOccurs="0" nillable="true" form="qualified"/>
          <xsd:element name="Target_P7_1" type="xsd:double" minOccurs="0" nillable="true" form="qualified"/>
          <xsd:element name="Target_P8_1" type="xsd:double" minOccurs="0" nillable="true" form="qualified"/>
          <xsd:element name="Target_P9_1" type="xsd:double" minOccurs="0" nillable="true" form="qualified"/>
          <xsd:element name="Target_P10_1" type="xsd:double" minOccurs="0" nillable="true" form="qualified"/>
          <xsd:element name="Target_P11_1" type="xsd:double" minOccurs="0" nillable="true" form="qualified"/>
          <xsd:element name="Target_P12_1" type="xsd:double" minOccurs="0" nillable="true" form="qualified"/>
          <xsd:element name="Achieved__P1_1" type="xsd:double" minOccurs="0" nillable="true" form="qualified"/>
          <xsd:element name="Achieved__P2_1" type="xsd:double" minOccurs="0" nillable="true" form="qualified"/>
          <xsd:element name="Achieved__P3_1" type="xsd:double" minOccurs="0" nillable="true" form="qualified"/>
          <xsd:element name="Achieved__P4_1" type="xsd:double" minOccurs="0" nillable="true" form="qualified"/>
          <xsd:element name="Achieved__P5_1" type="xsd:string" minOccurs="0" nillable="true" form="qualified"/>
          <xsd:element name="Achieved__P6_1" type="xsd:string" minOccurs="0" nillable="true" form="qualified"/>
          <xsd:element name="Achieved__P7_1" type="xsd:string" minOccurs="0" nillable="true" form="qualified"/>
          <xsd:element name="Achieved__P8_1" type="xsd:string" minOccurs="0" nillable="true" form="qualified"/>
          <xsd:element name="Achieved__P9_1" type="xsd:string" minOccurs="0" nillable="true" form="qualified"/>
          <xsd:element name="Achieved__P10_1" type="xsd:string" minOccurs="0" nillable="true" form="qualified"/>
          <xsd:element name="Achieved__P11_1" type="xsd:string" minOccurs="0" nillable="true" form="qualified"/>
          <xsd:element name="Achieved__P12_1" type="xsd:string" minOccurs="0" nillable="true" form="qualified"/>
          <xsd:element name="Target_P1_2" type="xsd:double" minOccurs="0" nillable="true" form="qualified"/>
          <xsd:element name="Target_P2_2" type="xsd:double" minOccurs="0" nillable="true" form="qualified"/>
          <xsd:element name="Target_P3_2" type="xsd:double" minOccurs="0" nillable="true" form="qualified"/>
          <xsd:element name="Target_P4_2" type="xsd:double" minOccurs="0" nillable="true" form="qualified"/>
          <xsd:element name="Target_P5_2" type="xsd:double" minOccurs="0" nillable="true" form="qualified"/>
          <xsd:element name="Target_P6_2" type="xsd:double" minOccurs="0" nillable="true" form="qualified"/>
          <xsd:element name="Target_P7_2" type="xsd:double" minOccurs="0" nillable="true" form="qualified"/>
          <xsd:element name="Target_P8_2" type="xsd:double" minOccurs="0" nillable="true" form="qualified"/>
          <xsd:element name="Target_P9_2" type="xsd:double" minOccurs="0" nillable="true" form="qualified"/>
          <xsd:element name="Target_P10_2" type="xsd:double" minOccurs="0" nillable="true" form="qualified"/>
          <xsd:element name="Target_P11_2" type="xsd:double" minOccurs="0" nillable="true" form="qualified"/>
          <xsd:element name="Target_P12_2" type="xsd:double" minOccurs="0" nillable="true" form="qualified"/>
          <xsd:element name="Achieved__P1_2" type="xsd:double" minOccurs="0" nillable="true" form="qualified"/>
          <xsd:element name="Achieved__P2_2" type="xsd:double" minOccurs="0" nillable="true" form="qualified"/>
          <xsd:element name="Achieved__P3_2" type="xsd:double" minOccurs="0" nillable="true" form="qualified"/>
          <xsd:element name="Achieved__P4_2" type="xsd:double" minOccurs="0" nillable="true" form="qualified"/>
          <xsd:element name="Achieved__P5_2" type="xsd:string" minOccurs="0" nillable="true" form="qualified"/>
          <xsd:element name="Achieved__P6_2" type="xsd:string" minOccurs="0" nillable="true" form="qualified"/>
          <xsd:element name="Achieved__P7_2" type="xsd:string" minOccurs="0" nillable="true" form="qualified"/>
          <xsd:element name="Achieved__P8_2" type="xsd:string" minOccurs="0" nillable="true" form="qualified"/>
          <xsd:element name="Achieved__P9_2" type="xsd:string" minOccurs="0" nillable="true" form="qualified"/>
          <xsd:element name="Achieved__P10_2" type="xsd:string" minOccurs="0" nillable="true" form="qualified"/>
          <xsd:element name="Achieved__P11_2" type="xsd:string" minOccurs="0" nillable="true" form="qualified"/>
          <xsd:element name="Achieved__P12_2" type="xsd:string" minOccurs="0" nillable="true" form="qualified"/>
          <xsd:element name="Target_P1_3" type="xsd:double" minOccurs="0" nillable="true" form="qualified"/>
          <xsd:element name="Target_P2_3" type="xsd:double" minOccurs="0" nillable="true" form="qualified"/>
          <xsd:element name="Target_P3_3" type="xsd:double" minOccurs="0" nillable="true" form="qualified"/>
          <xsd:element name="Target_P4_3" type="xsd:double" minOccurs="0" nillable="true" form="qualified"/>
          <xsd:element name="Target_P5_3" type="xsd:double" minOccurs="0" nillable="true" form="qualified"/>
          <xsd:element name="Target_P6_3" type="xsd:double" minOccurs="0" nillable="true" form="qualified"/>
          <xsd:element name="Target_P7_3" type="xsd:double" minOccurs="0" nillable="true" form="qualified"/>
          <xsd:element name="Target_P8_3" type="xsd:double" minOccurs="0" nillable="true" form="qualified"/>
          <xsd:element name="Target_P9_3" type="xsd:double" minOccurs="0" nillable="true" form="qualified"/>
          <xsd:element name="Target_P10_3" type="xsd:string" minOccurs="0" nillable="true" form="qualified"/>
          <xsd:element name="Target_P11_3" type="xsd:string" minOccurs="0" nillable="true" form="qualified"/>
          <xsd:element name="Target_P12_3" type="xsd:double" minOccurs="0" nillable="true" form="qualified"/>
          <xsd:element name="Achieved__P1_3" type="xsd:string" minOccurs="0" nillable="true" form="qualified"/>
          <xsd:element name="Achieved__P2_3" type="xsd:double" minOccurs="0" nillable="true" form="qualified"/>
          <xsd:element name="Achieved__P3_3" type="xsd:string" minOccurs="0" nillable="true" form="qualified"/>
          <xsd:element name="Achieved__P4_3" type="xsd:double" minOccurs="0" nillable="true" form="qualified"/>
          <xsd:element name="Achieved__P5_3" type="xsd:string" minOccurs="0" nillable="true" form="qualified"/>
          <xsd:element name="Achieved__P6_3" type="xsd:string" minOccurs="0" nillable="true" form="qualified"/>
          <xsd:element name="Achieved__P7_3" type="xsd:string" minOccurs="0" nillable="true" form="qualified"/>
          <xsd:element name="Achieved__P8_3" type="xsd:string" minOccurs="0" nillable="true" form="qualified"/>
          <xsd:element name="Achieved__P9_3" type="xsd:string" minOccurs="0" nillable="true" form="qualified"/>
          <xsd:element name="Achieved__P10_3" type="xsd:string" minOccurs="0" nillable="true" form="qualified"/>
          <xsd:element name="Achieved__P11_3" type="xsd:string" minOccurs="0" nillable="true" form="qualified"/>
          <xsd:element name="Achieved__P12_3" type="xsd:string" minOccurs="0" nillable="true" form="qualified"/>
          <xsd:element name="Target_P1_4" type="xsd:string" minOccurs="0" nillable="true" form="qualified"/>
          <xsd:element name="Target_P2_4" type="xsd:string" minOccurs="0" nillable="true" form="qualified"/>
          <xsd:element name="Target_P3_4" type="xsd:string" minOccurs="0" nillable="true" form="qualified"/>
          <xsd:element name="Target_P4_4" type="xsd:double" minOccurs="0" nillable="true" form="qualified"/>
          <xsd:element name="Target_P5_4" type="xsd:string" minOccurs="0" nillable="true" form="qualified"/>
          <xsd:element name="Target_P6_4" type="xsd:string" minOccurs="0" nillable="true" form="qualified"/>
          <xsd:element name="Target_P7_4" type="xsd:string" minOccurs="0" nillable="true" form="qualified"/>
          <xsd:element name="Target_P8_4" type="xsd:double" minOccurs="0" nillable="true" form="qualified"/>
          <xsd:element name="Target_P9_4" type="xsd:string" minOccurs="0" nillable="true" form="qualified"/>
          <xsd:element name="Target_P10_4" type="xsd:string" minOccurs="0" nillable="true" form="qualified"/>
          <xsd:element name="Target_P11_4" type="xsd:string" minOccurs="0" nillable="true" form="qualified"/>
          <xsd:element name="Target_P12_4" type="xsd:double" minOccurs="0" nillable="true" form="qualified"/>
          <xsd:element name="Achieved__P1_4" type="xsd:string" minOccurs="0" nillable="true" form="qualified"/>
          <xsd:element name="Achieved__P2_4" type="xsd:string" minOccurs="0" nillable="true" form="qualified"/>
          <xsd:element name="Achieved__P3_4" type="xsd:string" minOccurs="0" nillable="true" form="qualified"/>
          <xsd:element name="Achieved__P4_4" type="xsd:double" minOccurs="0" nillable="true" form="qualified"/>
          <xsd:element name="Achieved__P5_4" type="xsd:string" minOccurs="0" nillable="true" form="qualified"/>
          <xsd:element name="Achieved__P6_4" type="xsd:string" minOccurs="0" nillable="true" form="qualified"/>
          <xsd:element name="Achieved__P7_4" type="xsd:string" minOccurs="0" nillable="true" form="qualified"/>
          <xsd:element name="Achieved__P8_4" type="xsd:string" minOccurs="0" nillable="true" form="qualified"/>
          <xsd:element name="Achieved__P9_4" type="xsd:string" minOccurs="0" nillable="true" form="qualified"/>
          <xsd:element name="Achieved__P10_4" type="xsd:string" minOccurs="0" nillable="true" form="qualified"/>
          <xsd:element name="Achieved__P11_4" type="xsd:string" minOccurs="0" nillable="true" form="qualified"/>
          <xsd:element name="Achieved__P12_4" type="xsd:string" minOccurs="0" nillable="true" form="qualified"/>
          <xsd:element name="Target_P1_5" type="xsd:double" minOccurs="0" nillable="true" form="qualified"/>
          <xsd:element name="Target_P2_5" type="xsd:double" minOccurs="0" nillable="true" form="qualified"/>
          <xsd:element name="Target_P3_5" type="xsd:double" minOccurs="0" nillable="true" form="qualified"/>
          <xsd:element name="Target_P4_5" type="xsd:double" minOccurs="0" nillable="true" form="qualified"/>
          <xsd:element name="Target_P5_5" type="xsd:double" minOccurs="0" nillable="true" form="qualified"/>
          <xsd:element name="Target_P6_5" type="xsd:double" minOccurs="0" nillable="true" form="qualified"/>
          <xsd:element name="Target_P7_5" type="xsd:double" minOccurs="0" nillable="true" form="qualified"/>
          <xsd:element name="Target_P8_5" type="xsd:double" minOccurs="0" nillable="true" form="qualified"/>
          <xsd:element name="Target_P9_5" type="xsd:double" minOccurs="0" nillable="true" form="qualified"/>
          <xsd:element name="Target_P10_5" type="xsd:double" minOccurs="0" nillable="true" form="qualified"/>
          <xsd:element name="Target_P11_5" type="xsd:double" minOccurs="0" nillable="true" form="qualified"/>
          <xsd:element name="Target_P12_5" type="xsd:double" minOccurs="0" nillable="true" form="qualified"/>
          <xsd:element name="Achieved__P1_5" type="xsd:double" minOccurs="0" nillable="true" form="qualified"/>
          <xsd:element name="Achieved__P2_5" type="xsd:double" minOccurs="0" nillable="true" form="qualified"/>
          <xsd:element name="Achieved__P3_5" type="xsd:double" minOccurs="0" nillable="true" form="qualified"/>
          <xsd:element name="Achieved__P4_5" type="xsd:double" minOccurs="0" nillable="true" form="qualified"/>
          <xsd:element name="Achieved__P5_5" type="xsd:string" minOccurs="0" nillable="true" form="qualified"/>
          <xsd:element name="Achieved__P6_5" type="xsd:string" minOccurs="0" nillable="true" form="qualified"/>
          <xsd:element name="Achieved__P7_5" type="xsd:string" minOccurs="0" nillable="true" form="qualified"/>
          <xsd:element name="Achieved__P8_5" type="xsd:string" minOccurs="0" nillable="true" form="qualified"/>
          <xsd:element name="Achieved__P9_5" type="xsd:string" minOccurs="0" nillable="true" form="qualified"/>
          <xsd:element name="Achieved__P10_5" type="xsd:string" minOccurs="0" nillable="true" form="qualified"/>
          <xsd:element name="Achieved__P11_5" type="xsd:string" minOccurs="0" nillable="true" form="qualified"/>
          <xsd:element name="Achieved__P12_5" type="xsd:string" minOccurs="0" nillable="true" form="qualified"/>
          <xsd:element name="Target_P1_6" type="xsd:double" minOccurs="0" nillable="true" form="qualified"/>
          <xsd:element name="Target_P2_6" type="xsd:double" minOccurs="0" nillable="true" form="qualified"/>
          <xsd:element name="Target_P3_6" type="xsd:double" minOccurs="0" nillable="true" form="qualified"/>
          <xsd:element name="Target_P4_6" type="xsd:double" minOccurs="0" nillable="true" form="qualified"/>
          <xsd:element name="Target_P5_6" type="xsd:double" minOccurs="0" nillable="true" form="qualified"/>
          <xsd:element name="Target_P6_6" type="xsd:double" minOccurs="0" nillable="true" form="qualified"/>
          <xsd:element name="Target_P7_6" type="xsd:double" minOccurs="0" nillable="true" form="qualified"/>
          <xsd:element name="Target_P8_6" type="xsd:double" minOccurs="0" nillable="true" form="qualified"/>
          <xsd:element name="Target_P9_6" type="xsd:double" minOccurs="0" nillable="true" form="qualified"/>
          <xsd:element name="Target_P10_6" type="xsd:double" minOccurs="0" nillable="true" form="qualified"/>
          <xsd:element name="Target_P11_6" type="xsd:double" minOccurs="0" nillable="true" form="qualified"/>
          <xsd:element name="Target_P12_6" type="xsd:double" minOccurs="0" nillable="true" form="qualified"/>
          <xsd:element name="Achieved__P1_6" type="xsd:double" minOccurs="0" nillable="true" form="qualified"/>
          <xsd:element name="Achieved__P2_6" type="xsd:double" minOccurs="0" nillable="true" form="qualified"/>
          <xsd:element name="Achieved__P3_6" type="xsd:double" minOccurs="0" nillable="true" form="qualified"/>
          <xsd:element name="Achieved__P4_6" type="xsd:double" minOccurs="0" nillable="true" form="qualified"/>
          <xsd:element name="Achieved__P5_6" type="xsd:string" minOccurs="0" nillable="true" form="qualified"/>
          <xsd:element name="Achieved__P6_6" type="xsd:string" minOccurs="0" nillable="true" form="qualified"/>
          <xsd:element name="Achieved__P7_6" type="xsd:string" minOccurs="0" nillable="true" form="qualified"/>
          <xsd:element name="Achieved__P8_6" type="xsd:string" minOccurs="0" nillable="true" form="qualified"/>
          <xsd:element name="Achieved__P9_6" type="xsd:string" minOccurs="0" nillable="true" form="qualified"/>
          <xsd:element name="Achieved__P10_6" type="xsd:string" minOccurs="0" nillable="true" form="qualified"/>
          <xsd:element name="Achieved__P11_6" type="xsd:string" minOccurs="0" nillable="true" form="qualified"/>
          <xsd:element name="Achieved__P12_6" type="xsd:string" minOccurs="0" nillable="true" form="qualified"/>
          <xsd:element name="Target_P1_7" type="xsd:double" minOccurs="0" nillable="true" form="qualified"/>
          <xsd:element name="Target_P2_7" type="xsd:double" minOccurs="0" nillable="true" form="qualified"/>
          <xsd:element name="Target_P3_7" type="xsd:double" minOccurs="0" nillable="true" form="qualified"/>
          <xsd:element name="Target_P4_7" type="xsd:double" minOccurs="0" nillable="true" form="qualified"/>
          <xsd:element name="Target_P5_7" type="xsd:double" minOccurs="0" nillable="true" form="qualified"/>
          <xsd:element name="Target_P6_7" type="xsd:double" minOccurs="0" nillable="true" form="qualified"/>
          <xsd:element name="Target_P7_7" type="xsd:double" minOccurs="0" nillable="true" form="qualified"/>
          <xsd:element name="Target_P8_7" type="xsd:double" minOccurs="0" nillable="true" form="qualified"/>
          <xsd:element name="Target_P9_7" type="xsd:double" minOccurs="0" nillable="true" form="qualified"/>
          <xsd:element name="Target_P10_7" type="xsd:double" minOccurs="0" nillable="true" form="qualified"/>
          <xsd:element name="Target_P11_7" type="xsd:double" minOccurs="0" nillable="true" form="qualified"/>
          <xsd:element name="Target_P12_7" type="xsd:double" minOccurs="0" nillable="true" form="qualified"/>
          <xsd:element name="Achieved__P1_7" type="xsd:double" minOccurs="0" nillable="true" form="qualified"/>
          <xsd:element name="Achieved__P2_7" type="xsd:double" minOccurs="0" nillable="true" form="qualified"/>
          <xsd:element name="Achieved__P3_7" type="xsd:double" minOccurs="0" nillable="true" form="qualified"/>
          <xsd:element name="Achieved__P4_7" type="xsd:double" minOccurs="0" nillable="true" form="qualified"/>
          <xsd:element name="Achieved__P5_7" type="xsd:string" minOccurs="0" nillable="true" form="qualified"/>
          <xsd:element name="Achieved__P6_7" type="xsd:string" minOccurs="0" nillable="true" form="qualified"/>
          <xsd:element name="Achieved__P7_7" type="xsd:string" minOccurs="0" nillable="true" form="qualified"/>
          <xsd:element name="Achieved__P8_7" type="xsd:string" minOccurs="0" nillable="true" form="qualified"/>
          <xsd:element name="Achieved__P9_7" type="xsd:string" minOccurs="0" nillable="true" form="qualified"/>
          <xsd:element name="Achieved__P10_7" type="xsd:string" minOccurs="0" nillable="true" form="qualified"/>
          <xsd:element name="Achieved__P11_7" type="xsd:string" minOccurs="0" nillable="true" form="qualified"/>
          <xsd:element name="Achieved__P12_7" type="xsd:string" minOccurs="0" nillable="true" form="qualified"/>
          <xsd:element name="Target_P1_8" type="xsd:string" minOccurs="0" nillable="true" form="qualified"/>
          <xsd:element name="Target_P2_8" type="xsd:double" minOccurs="0" nillable="true" form="qualified"/>
          <xsd:element name="Target_P3_8" type="xsd:string" minOccurs="0" nillable="true" form="qualified"/>
          <xsd:element name="Target_P4_8" type="xsd:double" minOccurs="0" nillable="true" form="qualified"/>
          <xsd:element name="Target_P5_8" type="xsd:string" minOccurs="0" nillable="true" form="qualified"/>
          <xsd:element name="Target_P6_8" type="xsd:double" minOccurs="0" nillable="true" form="qualified"/>
          <xsd:element name="Target_P7_8" type="xsd:string" minOccurs="0" nillable="true" form="qualified"/>
          <xsd:element name="Target_P8_8" type="xsd:double" minOccurs="0" nillable="true" form="qualified"/>
          <xsd:element name="Target_P9_8" type="xsd:double" minOccurs="0" nillable="true" form="qualified"/>
          <xsd:element name="Target_P10_8" type="xsd:double" minOccurs="0" nillable="true" form="qualified"/>
          <xsd:element name="Target_P11_8" type="xsd:double" minOccurs="0" nillable="true" form="qualified"/>
          <xsd:element name="Target_P12_8" type="xsd:double" minOccurs="0" nillable="true" form="qualified"/>
          <xsd:element name="Achieved__P1_8" type="xsd:string" minOccurs="0" nillable="true" form="qualified"/>
          <xsd:element name="Achieved__P2_8" type="xsd:string" minOccurs="0" nillable="true" form="qualified"/>
          <xsd:element name="Achieved__P3_8" type="xsd:string" minOccurs="0" nillable="true" form="qualified"/>
          <xsd:element name="Achieved__P4_8" type="xsd:string" minOccurs="0" nillable="true" form="qualified"/>
          <xsd:element name="Achieved__P5_8" type="xsd:string" minOccurs="0" nillable="true" form="qualified"/>
          <xsd:element name="Achieved__P6_8" type="xsd:string" minOccurs="0" nillable="true" form="qualified"/>
          <xsd:element name="Achieved__P7_8" type="xsd:string" minOccurs="0" nillable="true" form="qualified"/>
          <xsd:element name="Achieved__P8_8" type="xsd:string" minOccurs="0" nillable="true" form="qualified"/>
          <xsd:element name="Achieved__P9_8" type="xsd:string" minOccurs="0" nillable="true" form="qualified"/>
          <xsd:element name="Achieved__P10_8" type="xsd:string" minOccurs="0" nillable="true" form="qualified"/>
          <xsd:element name="Achieved__P11_8" type="xsd:string" minOccurs="0" nillable="true" form="qualified"/>
          <xsd:element name="Achieved__P12_8" type="xsd:string" minOccurs="0" nillable="true" form="qualified"/>
          <xsd:element name="Target_P1_9" type="xsd:double" minOccurs="0" nillable="true" form="qualified"/>
          <xsd:element name="Target_P2_9" type="xsd:double" minOccurs="0" nillable="true" form="qualified"/>
          <xsd:element name="Target_P3_9" type="xsd:double" minOccurs="0" nillable="true" form="qualified"/>
          <xsd:element name="Target_P4_9" type="xsd:double" minOccurs="0" nillable="true" form="qualified"/>
          <xsd:element name="Target_P5_9" type="xsd:double" minOccurs="0" nillable="true" form="qualified"/>
          <xsd:element name="Target_P6_9" type="xsd:double" minOccurs="0" nillable="true" form="qualified"/>
          <xsd:element name="Target_P7_9" type="xsd:double" minOccurs="0" nillable="true" form="qualified"/>
          <xsd:element name="Target_P8_9" type="xsd:double" minOccurs="0" nillable="true" form="qualified"/>
          <xsd:element name="Target_P9_9" type="xsd:double" minOccurs="0" nillable="true" form="qualified"/>
          <xsd:element name="Target_P10_9" type="xsd:double" minOccurs="0" nillable="true" form="qualified"/>
          <xsd:element name="Target_P11_9" type="xsd:double" minOccurs="0" nillable="true" form="qualified"/>
          <xsd:element name="Target_P12_9" type="xsd:double" minOccurs="0" nillable="true" form="qualified"/>
          <xsd:element name="Achieved__P1_9" type="xsd:string" minOccurs="0" nillable="true" form="qualified"/>
          <xsd:element name="Achieved__P2_9" type="xsd:double" minOccurs="0" nillable="true" form="qualified"/>
          <xsd:element name="Achieved__P3_9" type="xsd:string" minOccurs="0" nillable="true" form="qualified"/>
          <xsd:element name="Achieved__P4_9" type="xsd:double" minOccurs="0" nillable="true" form="qualified"/>
          <xsd:element name="Achieved__P5_9" type="xsd:string" minOccurs="0" nillable="true" form="qualified"/>
          <xsd:element name="Achieved__P6_9" type="xsd:string" minOccurs="0" nillable="true" form="qualified"/>
          <xsd:element name="Achieved__P7_9" type="xsd:string" minOccurs="0" nillable="true" form="qualified"/>
          <xsd:element name="Achieved__P8_9" type="xsd:string" minOccurs="0" nillable="true" form="qualified"/>
          <xsd:element name="Achieved__P9_9" type="xsd:string" minOccurs="0" nillable="true" form="qualified"/>
          <xsd:element name="Achieved__P10_9" type="xsd:string" minOccurs="0" nillable="true" form="qualified"/>
          <xsd:element name="Achieved__P11_9" type="xsd:string" minOccurs="0" nillable="true" form="qualified"/>
          <xsd:element name="Achieved__P12_9" type="xsd:string" minOccurs="0" nillable="true" form="qualified"/>
          <xsd:element name="Target_P1" type="xsd:string" minOccurs="0" nillable="true" form="qualified"/>
          <xsd:element name="Target_P2" type="xsd:string" minOccurs="0" nillable="true" form="qualified"/>
          <xsd:element name="Target_P3" type="xsd:string" minOccurs="0" nillable="true" form="qualified"/>
          <xsd:element name="Target_P4" type="xsd:double" minOccurs="0" nillable="true" form="qualified"/>
          <xsd:element name="Target_P5" type="xsd:string" minOccurs="0" nillable="true" form="qualified"/>
          <xsd:element name="Target_P6" type="xsd:string" minOccurs="0" nillable="true" form="qualified"/>
          <xsd:element name="Target_P7" type="xsd:string" minOccurs="0" nillable="true" form="qualified"/>
          <xsd:element name="Target_P8" type="xsd:string" minOccurs="0" nillable="true" form="qualified"/>
          <xsd:element name="Target_P9" type="xsd:string" minOccurs="0" nillable="true" form="qualified"/>
          <xsd:element name="Target_P10" type="xsd:string" minOccurs="0" nillable="true" form="qualified"/>
          <xsd:element name="Target_P11" type="xsd:string" minOccurs="0" nillable="true" form="qualified"/>
          <xsd:element name="Target_P12" type="xsd:string" minOccurs="0" nillable="true" form="qualified"/>
          <xsd:element name="Achieved__P1" type="xsd:string" minOccurs="0" nillable="true" form="qualified"/>
          <xsd:element name="Achieved__P2" type="xsd:string" minOccurs="0" nillable="true" form="qualified"/>
          <xsd:element name="Achieved__P3" type="xsd:string" minOccurs="0" nillable="true" form="qualified"/>
          <xsd:element name="Achieved__P4" type="xsd:string" minOccurs="0" nillable="true" form="qualified"/>
          <xsd:element name="Achieved__P5" type="xsd:string" minOccurs="0" nillable="true" form="qualified"/>
          <xsd:element name="Achieved__P6" type="xsd:string" minOccurs="0" nillable="true" form="qualified"/>
          <xsd:element name="Achieved__P7" type="xsd:string" minOccurs="0" nillable="true" form="qualified"/>
          <xsd:element name="Achieved__P8" type="xsd:string" minOccurs="0" nillable="true" form="qualified"/>
          <xsd:element name="Achieved__P9" type="xsd:string" minOccurs="0" nillable="true" form="qualified"/>
          <xsd:element name="Achieved__P10" type="xsd:string" minOccurs="0" nillable="true" form="qualified"/>
          <xsd:element name="Achieved__P11" type="xsd:string" minOccurs="0" nillable="true" form="qualified"/>
          <xsd:element name="Achieved__P12" type="xsd:string" minOccurs="0" nillable="true" form="qualified"/>
        </xsd:sequence>
      </xsd:complexType>
    </xsd:schema>
  </Schema>
  <Map ID="43" Name="Root_Map" RootElement="Root"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xmlMaps" Target="xmlMap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0"/>
    <c:plotArea>
      <c:layout>
        <c:manualLayout>
          <c:layoutTarget val="inner"/>
          <c:xMode val="edge"/>
          <c:yMode val="edge"/>
          <c:x val="6.1440741526190806E-2"/>
          <c:y val="0.19565355846324767"/>
          <c:w val="0.86864496640476885"/>
          <c:h val="0.42029282929142131"/>
        </c:manualLayout>
      </c:layout>
      <c:barChart>
        <c:barDir val="bar"/>
        <c:grouping val="percentStacked"/>
        <c:varyColors val="0"/>
        <c:ser>
          <c:idx val="0"/>
          <c:order val="0"/>
          <c:tx>
            <c:strRef>
              <c:f>'Introducerea datelor'!$C$78</c:f>
              <c:strCache>
                <c:ptCount val="1"/>
                <c:pt idx="0">
                  <c:v>Planificate</c:v>
                </c:pt>
              </c:strCache>
            </c:strRef>
          </c:tx>
          <c:spPr>
            <a:noFill/>
            <a:ln w="25400">
              <a:noFill/>
            </a:ln>
            <a:effectLst>
              <a:outerShdw dist="35921" dir="2700000" algn="br">
                <a:srgbClr val="000000"/>
              </a:outerShdw>
            </a:effectLst>
          </c:spPr>
          <c:invertIfNegative val="0"/>
          <c:dLbls>
            <c:dLbl>
              <c:idx val="0"/>
              <c:layout>
                <c:manualLayout>
                  <c:x val="0.29364260664769759"/>
                  <c:y val="-0.3123738702188078"/>
                </c:manualLayout>
              </c:layout>
              <c:numFmt formatCode="#,##0" sourceLinked="0"/>
              <c:spPr>
                <a:noFill/>
                <a:ln w="25400">
                  <a:noFill/>
                </a:ln>
              </c:spPr>
              <c:txPr>
                <a:bodyPr/>
                <a:lstStyle/>
                <a:p>
                  <a:pPr>
                    <a:defRPr sz="1000" b="1" i="0" u="none" strike="noStrike" baseline="0">
                      <a:solidFill>
                        <a:srgbClr val="000000"/>
                      </a:solidFill>
                      <a:latin typeface="Calibri"/>
                      <a:ea typeface="Calibri"/>
                      <a:cs typeface="Calibri"/>
                    </a:defRPr>
                  </a:pPr>
                  <a:endParaRPr lang="en-US"/>
                </a:p>
              </c:txPr>
              <c:dLblPos val="ctr"/>
              <c:showLegendKey val="0"/>
              <c:showVal val="1"/>
              <c:showCatName val="0"/>
              <c:showSerName val="1"/>
              <c:showPercent val="0"/>
              <c:showBubbleSize val="0"/>
              <c:extLst>
                <c:ext xmlns:c15="http://schemas.microsoft.com/office/drawing/2012/chart" uri="{CE6537A1-D6FC-4f65-9D91-7224C49458BB}">
                  <c15:layout>
                    <c:manualLayout>
                      <c:w val="0.25268041237113403"/>
                      <c:h val="0.19032520325203253"/>
                    </c:manualLayout>
                  </c15:layout>
                </c:ext>
              </c:extLst>
            </c:dLbl>
            <c:numFmt formatCode="#,##0" sourceLinked="0"/>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1"/>
            <c:showPercent val="0"/>
            <c:showBubbleSize val="0"/>
            <c:showLeaderLines val="0"/>
            <c:extLst>
              <c:ext xmlns:c15="http://schemas.microsoft.com/office/drawing/2012/chart" uri="{CE6537A1-D6FC-4f65-9D91-7224C49458BB}">
                <c15:showLeaderLines val="0"/>
              </c:ext>
            </c:extLst>
          </c:dLbls>
          <c:val>
            <c:numRef>
              <c:f>'Introducerea datelor'!$C$79</c:f>
              <c:numCache>
                <c:formatCode>#,##0</c:formatCode>
                <c:ptCount val="1"/>
                <c:pt idx="0">
                  <c:v>6</c:v>
                </c:pt>
              </c:numCache>
            </c:numRef>
          </c:val>
        </c:ser>
        <c:dLbls>
          <c:showLegendKey val="0"/>
          <c:showVal val="0"/>
          <c:showCatName val="0"/>
          <c:showSerName val="0"/>
          <c:showPercent val="0"/>
          <c:showBubbleSize val="0"/>
        </c:dLbls>
        <c:gapWidth val="79"/>
        <c:overlap val="100"/>
        <c:axId val="252886160"/>
        <c:axId val="252800584"/>
      </c:barChart>
      <c:barChart>
        <c:barDir val="bar"/>
        <c:grouping val="percentStacked"/>
        <c:varyColors val="0"/>
        <c:ser>
          <c:idx val="1"/>
          <c:order val="1"/>
          <c:tx>
            <c:strRef>
              <c:f>'Introducerea datelor'!$D$78</c:f>
              <c:strCache>
                <c:ptCount val="1"/>
                <c:pt idx="0">
                  <c:v>Completate</c:v>
                </c:pt>
              </c:strCache>
            </c:strRef>
          </c:tx>
          <c:spPr>
            <a:solidFill>
              <a:srgbClr val="99CC00"/>
            </a:solidFill>
            <a:ln w="25400">
              <a:noFill/>
            </a:ln>
            <a:effectLst>
              <a:outerShdw dist="35921" dir="2700000" algn="br">
                <a:srgbClr val="000000"/>
              </a:outerShdw>
            </a:effectLst>
          </c:spPr>
          <c:invertIfNegative val="0"/>
          <c:dLbls>
            <c:numFmt formatCode="#,##0" sourceLinked="0"/>
            <c:spPr>
              <a:noFill/>
              <a:ln w="25400">
                <a:noFill/>
              </a:ln>
            </c:spPr>
            <c:txPr>
              <a:bodyPr wrap="square" lIns="38100" tIns="19050" rIns="38100" bIns="19050" anchor="ctr">
                <a:spAutoFit/>
              </a:bodyPr>
              <a:lstStyle/>
              <a:p>
                <a:pPr>
                  <a:defRPr sz="1000" b="1"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'Introducerea datelor'!$D$79</c:f>
              <c:numCache>
                <c:formatCode>#,##0</c:formatCode>
                <c:ptCount val="1"/>
                <c:pt idx="0">
                  <c:v>6</c:v>
                </c:pt>
              </c:numCache>
            </c:numRef>
          </c:val>
        </c:ser>
        <c:ser>
          <c:idx val="2"/>
          <c:order val="2"/>
          <c:tx>
            <c:strRef>
              <c:f>'Introducerea datelor'!$E$78</c:f>
              <c:strCache>
                <c:ptCount val="1"/>
                <c:pt idx="0">
                  <c:v>Vacante</c:v>
                </c:pt>
              </c:strCache>
            </c:strRef>
          </c:tx>
          <c:spPr>
            <a:solidFill>
              <a:srgbClr val="FF7171"/>
            </a:solidFill>
            <a:ln w="25400">
              <a:noFill/>
            </a:ln>
            <a:effectLst>
              <a:outerShdw dist="35921" dir="2700000" algn="br">
                <a:srgbClr val="000000"/>
              </a:outerShdw>
            </a:effectLst>
          </c:spPr>
          <c:invertIfNegative val="0"/>
          <c:dLbls>
            <c:numFmt formatCode="#,##0" sourceLinked="0"/>
            <c:spPr>
              <a:noFill/>
              <a:ln w="25400">
                <a:noFill/>
              </a:ln>
            </c:spPr>
            <c:txPr>
              <a:bodyPr wrap="square" lIns="38100" tIns="19050" rIns="38100" bIns="19050" anchor="ctr">
                <a:spAutoFit/>
              </a:bodyPr>
              <a:lstStyle/>
              <a:p>
                <a:pPr>
                  <a:defRPr sz="1000" b="1"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'Introducerea datelor'!$E$79</c:f>
              <c:numCache>
                <c:formatCode>#,##0</c:formatCode>
                <c:ptCount val="1"/>
                <c:pt idx="0">
                  <c:v>0</c:v>
                </c:pt>
              </c:numCache>
            </c:numRef>
          </c:val>
        </c:ser>
        <c:dLbls>
          <c:showLegendKey val="0"/>
          <c:showVal val="0"/>
          <c:showCatName val="0"/>
          <c:showSerName val="0"/>
          <c:showPercent val="0"/>
          <c:showBubbleSize val="0"/>
        </c:dLbls>
        <c:gapWidth val="191"/>
        <c:overlap val="100"/>
        <c:axId val="5891320"/>
        <c:axId val="253806704"/>
      </c:barChart>
      <c:catAx>
        <c:axId val="252886160"/>
        <c:scaling>
          <c:orientation val="minMax"/>
        </c:scaling>
        <c:delete val="1"/>
        <c:axPos val="l"/>
        <c:majorTickMark val="out"/>
        <c:minorTickMark val="none"/>
        <c:tickLblPos val="none"/>
        <c:crossAx val="252800584"/>
        <c:crosses val="autoZero"/>
        <c:auto val="1"/>
        <c:lblAlgn val="ctr"/>
        <c:lblOffset val="100"/>
        <c:noMultiLvlLbl val="0"/>
      </c:catAx>
      <c:valAx>
        <c:axId val="252800584"/>
        <c:scaling>
          <c:orientation val="minMax"/>
        </c:scaling>
        <c:delete val="0"/>
        <c:axPos val="t"/>
        <c:majorGridlines>
          <c:spPr>
            <a:ln w="3175">
              <a:solidFill>
                <a:srgbClr val="000000"/>
              </a:solidFill>
              <a:prstDash val="solid"/>
            </a:ln>
          </c:spPr>
        </c:majorGridlines>
        <c:numFmt formatCode="0%" sourceLinked="1"/>
        <c:majorTickMark val="out"/>
        <c:minorTickMark val="none"/>
        <c:tickLblPos val="low"/>
        <c:spPr>
          <a:ln w="3175">
            <a:solidFill>
              <a:srgbClr val="000000"/>
            </a:solidFill>
            <a:prstDash val="solid"/>
          </a:ln>
        </c:spPr>
        <c:txPr>
          <a:bodyPr rot="0" vert="horz"/>
          <a:lstStyle/>
          <a:p>
            <a:pPr>
              <a:defRPr sz="1000" b="0" i="0" u="none" strike="noStrike" baseline="0">
                <a:solidFill>
                  <a:srgbClr val="000000"/>
                </a:solidFill>
                <a:latin typeface="Calibri"/>
                <a:ea typeface="Calibri"/>
                <a:cs typeface="Calibri"/>
              </a:defRPr>
            </a:pPr>
            <a:endParaRPr lang="en-US"/>
          </a:p>
        </c:txPr>
        <c:crossAx val="252886160"/>
        <c:crosses val="max"/>
        <c:crossBetween val="between"/>
      </c:valAx>
      <c:catAx>
        <c:axId val="5891320"/>
        <c:scaling>
          <c:orientation val="minMax"/>
        </c:scaling>
        <c:delete val="1"/>
        <c:axPos val="l"/>
        <c:majorTickMark val="out"/>
        <c:minorTickMark val="none"/>
        <c:tickLblPos val="none"/>
        <c:crossAx val="253806704"/>
        <c:crosses val="autoZero"/>
        <c:auto val="0"/>
        <c:lblAlgn val="ctr"/>
        <c:lblOffset val="100"/>
        <c:noMultiLvlLbl val="0"/>
      </c:catAx>
      <c:valAx>
        <c:axId val="253806704"/>
        <c:scaling>
          <c:orientation val="minMax"/>
        </c:scaling>
        <c:delete val="0"/>
        <c:axPos val="b"/>
        <c:numFmt formatCode="0%" sourceLinked="1"/>
        <c:majorTickMark val="none"/>
        <c:minorTickMark val="none"/>
        <c:tickLblPos val="none"/>
        <c:spPr>
          <a:ln w="3175">
            <a:solidFill>
              <a:srgbClr val="000000"/>
            </a:solidFill>
            <a:prstDash val="solid"/>
          </a:ln>
        </c:spPr>
        <c:crossAx val="5891320"/>
        <c:crosses val="autoZero"/>
        <c:crossBetween val="between"/>
      </c:valAx>
    </c:plotArea>
    <c:legend>
      <c:legendPos val="r"/>
      <c:legendEntry>
        <c:idx val="0"/>
        <c:delete val="1"/>
      </c:legendEntry>
      <c:layout>
        <c:manualLayout>
          <c:xMode val="edge"/>
          <c:yMode val="edge"/>
          <c:x val="0.30275211732554053"/>
          <c:y val="0.83656680110108184"/>
          <c:w val="0.19477771464133992"/>
          <c:h val="0.13942769348953335"/>
        </c:manualLayout>
      </c:layout>
      <c:overlay val="0"/>
      <c:spPr>
        <a:noFill/>
        <a:ln w="25400">
          <a:noFill/>
        </a:ln>
      </c:spPr>
      <c:txPr>
        <a:bodyPr/>
        <a:lstStyle/>
        <a:p>
          <a:pPr>
            <a:defRPr sz="620" b="0" i="0" u="none" strike="noStrike" baseline="0">
              <a:solidFill>
                <a:srgbClr val="000000"/>
              </a:solidFill>
              <a:latin typeface="Calibri"/>
              <a:ea typeface="Calibri"/>
              <a:cs typeface="Calibri"/>
            </a:defRPr>
          </a:pPr>
          <a:endParaRPr lang="en-US"/>
        </a:p>
      </c:txPr>
    </c:legend>
    <c:plotVisOnly val="1"/>
    <c:dispBlanksAs val="gap"/>
    <c:showDLblsOverMax val="0"/>
  </c:chart>
  <c:spPr>
    <a:noFill/>
    <a:ln w="9525">
      <a:noFill/>
    </a:ln>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1" l="0.75000000000000133" r="0.75000000000000133" t="1" header="0.5" footer="0.5"/>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118251347613808"/>
          <c:y val="8.9552612741589155E-2"/>
          <c:w val="0.83314004319329704"/>
          <c:h val="0.65320736566206339"/>
        </c:manualLayout>
      </c:layout>
      <c:barChart>
        <c:barDir val="col"/>
        <c:grouping val="clustered"/>
        <c:varyColors val="0"/>
        <c:ser>
          <c:idx val="0"/>
          <c:order val="0"/>
          <c:tx>
            <c:strRef>
              <c:f>'Introducerea datelor'!$G$122</c:f>
              <c:strCache>
                <c:ptCount val="1"/>
                <c:pt idx="0">
                  <c:v>Ținta</c:v>
                </c:pt>
              </c:strCache>
            </c:strRef>
          </c:tx>
          <c:spPr>
            <a:solidFill>
              <a:srgbClr val="0066CC"/>
            </a:solidFill>
            <a:ln w="25400">
              <a:noFill/>
            </a:ln>
          </c:spPr>
          <c:invertIfNegative val="0"/>
          <c:val>
            <c:numRef>
              <c:f>'Introducerea datelor'!$H$122:$S$122</c:f>
              <c:numCache>
                <c:formatCode>0.0</c:formatCode>
                <c:ptCount val="12"/>
                <c:pt idx="0">
                  <c:v>24</c:v>
                </c:pt>
                <c:pt idx="1">
                  <c:v>22</c:v>
                </c:pt>
                <c:pt idx="2">
                  <c:v>22</c:v>
                </c:pt>
                <c:pt idx="3">
                  <c:v>22</c:v>
                </c:pt>
              </c:numCache>
            </c:numRef>
          </c:val>
        </c:ser>
        <c:ser>
          <c:idx val="1"/>
          <c:order val="1"/>
          <c:tx>
            <c:strRef>
              <c:f>'Introducerea datelor'!$G$123</c:f>
              <c:strCache>
                <c:ptCount val="1"/>
                <c:pt idx="0">
                  <c:v>Rezultat</c:v>
                </c:pt>
              </c:strCache>
            </c:strRef>
          </c:tx>
          <c:spPr>
            <a:solidFill>
              <a:srgbClr val="00CCFF"/>
            </a:solidFill>
            <a:ln w="12700">
              <a:solidFill>
                <a:srgbClr val="000000"/>
              </a:solidFill>
              <a:prstDash val="solid"/>
            </a:ln>
          </c:spPr>
          <c:invertIfNegative val="0"/>
          <c:val>
            <c:numRef>
              <c:f>'Introducerea datelor'!$H$123:$S$123</c:f>
              <c:numCache>
                <c:formatCode>0.0</c:formatCode>
                <c:ptCount val="12"/>
                <c:pt idx="0">
                  <c:v>23.7</c:v>
                </c:pt>
                <c:pt idx="1">
                  <c:v>24.8</c:v>
                </c:pt>
                <c:pt idx="2">
                  <c:v>25.53</c:v>
                </c:pt>
                <c:pt idx="3">
                  <c:v>25.53</c:v>
                </c:pt>
              </c:numCache>
            </c:numRef>
          </c:val>
        </c:ser>
        <c:dLbls>
          <c:showLegendKey val="0"/>
          <c:showVal val="0"/>
          <c:showCatName val="0"/>
          <c:showSerName val="0"/>
          <c:showPercent val="0"/>
          <c:showBubbleSize val="0"/>
        </c:dLbls>
        <c:gapWidth val="150"/>
        <c:axId val="254044432"/>
        <c:axId val="254044824"/>
      </c:barChart>
      <c:catAx>
        <c:axId val="254044432"/>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550" b="1" i="0" u="none" strike="noStrike" baseline="0">
                <a:solidFill>
                  <a:srgbClr val="000000"/>
                </a:solidFill>
                <a:latin typeface="Arial"/>
                <a:ea typeface="Arial"/>
                <a:cs typeface="Arial"/>
              </a:defRPr>
            </a:pPr>
            <a:endParaRPr lang="en-US"/>
          </a:p>
        </c:txPr>
        <c:crossAx val="254044824"/>
        <c:crosses val="autoZero"/>
        <c:auto val="1"/>
        <c:lblAlgn val="ctr"/>
        <c:lblOffset val="100"/>
        <c:tickLblSkip val="1"/>
        <c:tickMarkSkip val="1"/>
        <c:noMultiLvlLbl val="0"/>
      </c:catAx>
      <c:valAx>
        <c:axId val="254044824"/>
        <c:scaling>
          <c:orientation val="minMax"/>
          <c:min val="20"/>
        </c:scaling>
        <c:delete val="0"/>
        <c:axPos val="l"/>
        <c:majorGridlines>
          <c:spPr>
            <a:ln w="3175">
              <a:solidFill>
                <a:srgbClr val="000000"/>
              </a:solidFill>
              <a:prstDash val="solid"/>
            </a:ln>
          </c:spPr>
        </c:majorGridlines>
        <c:numFmt formatCode="_ * #,##0_ ;_ * \-#,##0_ ;_ * &quot;-&quot;_ ;_ @_ " sourceLinked="0"/>
        <c:majorTickMark val="out"/>
        <c:minorTickMark val="none"/>
        <c:tickLblPos val="nextTo"/>
        <c:spPr>
          <a:ln w="3175">
            <a:solidFill>
              <a:srgbClr val="000000"/>
            </a:solidFill>
            <a:prstDash val="solid"/>
          </a:ln>
        </c:spPr>
        <c:txPr>
          <a:bodyPr rot="0" vert="horz"/>
          <a:lstStyle/>
          <a:p>
            <a:pPr>
              <a:defRPr sz="475" b="0" i="0" u="none" strike="noStrike" baseline="0">
                <a:solidFill>
                  <a:srgbClr val="000000"/>
                </a:solidFill>
                <a:latin typeface="Arial"/>
                <a:ea typeface="Arial"/>
                <a:cs typeface="Arial"/>
              </a:defRPr>
            </a:pPr>
            <a:endParaRPr lang="en-US"/>
          </a:p>
        </c:txPr>
        <c:crossAx val="254044432"/>
        <c:crosses val="autoZero"/>
        <c:crossBetween val="between"/>
      </c:valAx>
      <c:spPr>
        <a:noFill/>
        <a:ln w="25400">
          <a:noFill/>
        </a:ln>
      </c:spPr>
    </c:plotArea>
    <c:legend>
      <c:legendPos val="r"/>
      <c:layout>
        <c:manualLayout>
          <c:xMode val="edge"/>
          <c:yMode val="edge"/>
          <c:x val="0.18466890563410759"/>
          <c:y val="0.91099498926270572"/>
          <c:w val="0.57491302834457536"/>
          <c:h val="7.3298735385349589E-2"/>
        </c:manualLayout>
      </c:layout>
      <c:overlay val="0"/>
      <c:spPr>
        <a:solidFill>
          <a:srgbClr val="FFFFFF"/>
        </a:solidFill>
        <a:ln w="3175">
          <a:solidFill>
            <a:srgbClr val="000000"/>
          </a:solidFill>
          <a:prstDash val="solid"/>
        </a:ln>
      </c:spPr>
      <c:txPr>
        <a:bodyPr/>
        <a:lstStyle/>
        <a:p>
          <a:pPr>
            <a:defRPr sz="620" b="0" i="0" u="none" strike="noStrike" baseline="0">
              <a:solidFill>
                <a:srgbClr val="000000"/>
              </a:solidFill>
              <a:latin typeface="Arial"/>
              <a:ea typeface="Arial"/>
              <a:cs typeface="Arial"/>
            </a:defRPr>
          </a:pPr>
          <a:endParaRPr lang="en-US"/>
        </a:p>
      </c:txPr>
    </c:legend>
    <c:plotVisOnly val="1"/>
    <c:dispBlanksAs val="gap"/>
    <c:showDLblsOverMax val="0"/>
  </c:chart>
  <c:spPr>
    <a:noFill/>
    <a:ln w="9525">
      <a:noFill/>
    </a:ln>
  </c:spPr>
  <c:txPr>
    <a:bodyPr/>
    <a:lstStyle/>
    <a:p>
      <a:pPr>
        <a:defRPr sz="475" b="0" i="0" u="none" strike="noStrike" baseline="0">
          <a:solidFill>
            <a:srgbClr val="000000"/>
          </a:solidFill>
          <a:latin typeface="Arial"/>
          <a:ea typeface="Arial"/>
          <a:cs typeface="Arial"/>
        </a:defRPr>
      </a:pPr>
      <a:endParaRPr lang="en-US"/>
    </a:p>
  </c:txPr>
  <c:printSettings>
    <c:headerFooter alignWithMargins="0"/>
    <c:pageMargins b="1" l="0.75000000000000133" r="0.75000000000000133" t="1" header="0.5" footer="0.5"/>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551941775369225"/>
          <c:y val="8.9552622711734767E-2"/>
          <c:w val="0.83314004319329704"/>
          <c:h val="0.65320736566206339"/>
        </c:manualLayout>
      </c:layout>
      <c:barChart>
        <c:barDir val="col"/>
        <c:grouping val="clustered"/>
        <c:varyColors val="0"/>
        <c:ser>
          <c:idx val="0"/>
          <c:order val="0"/>
          <c:tx>
            <c:strRef>
              <c:f>'Introducerea datelor'!$G$118</c:f>
              <c:strCache>
                <c:ptCount val="1"/>
                <c:pt idx="0">
                  <c:v>Ținta</c:v>
                </c:pt>
              </c:strCache>
            </c:strRef>
          </c:tx>
          <c:spPr>
            <a:solidFill>
              <a:srgbClr val="0066CC"/>
            </a:solidFill>
            <a:ln w="25400">
              <a:noFill/>
            </a:ln>
          </c:spPr>
          <c:invertIfNegative val="0"/>
          <c:cat>
            <c:strRef>
              <c:f>'Introducerea datelor'!$H$116:$S$116</c:f>
              <c:strCache>
                <c:ptCount val="12"/>
                <c:pt idx="0">
                  <c:v>P1</c:v>
                </c:pt>
                <c:pt idx="1">
                  <c:v>P2</c:v>
                </c:pt>
                <c:pt idx="2">
                  <c:v>P3 </c:v>
                </c:pt>
                <c:pt idx="3">
                  <c:v>P4</c:v>
                </c:pt>
                <c:pt idx="4">
                  <c:v>P5</c:v>
                </c:pt>
                <c:pt idx="5">
                  <c:v>P6</c:v>
                </c:pt>
                <c:pt idx="6">
                  <c:v>P7</c:v>
                </c:pt>
                <c:pt idx="7">
                  <c:v>P8</c:v>
                </c:pt>
                <c:pt idx="8">
                  <c:v>P9</c:v>
                </c:pt>
                <c:pt idx="9">
                  <c:v>P10</c:v>
                </c:pt>
                <c:pt idx="10">
                  <c:v>P11</c:v>
                </c:pt>
                <c:pt idx="11">
                  <c:v>P12</c:v>
                </c:pt>
              </c:strCache>
            </c:strRef>
          </c:cat>
          <c:val>
            <c:numRef>
              <c:f>'Introducerea datelor'!$H$118:$S$118</c:f>
              <c:numCache>
                <c:formatCode>0.0</c:formatCode>
                <c:ptCount val="12"/>
                <c:pt idx="0">
                  <c:v>12.7</c:v>
                </c:pt>
                <c:pt idx="1">
                  <c:v>11.6</c:v>
                </c:pt>
                <c:pt idx="2">
                  <c:v>11.6</c:v>
                </c:pt>
                <c:pt idx="3">
                  <c:v>11.6</c:v>
                </c:pt>
              </c:numCache>
            </c:numRef>
          </c:val>
        </c:ser>
        <c:ser>
          <c:idx val="1"/>
          <c:order val="1"/>
          <c:tx>
            <c:strRef>
              <c:f>'Introducerea datelor'!$G$119</c:f>
              <c:strCache>
                <c:ptCount val="1"/>
                <c:pt idx="0">
                  <c:v>Rezultat</c:v>
                </c:pt>
              </c:strCache>
            </c:strRef>
          </c:tx>
          <c:spPr>
            <a:solidFill>
              <a:srgbClr val="00CCFF"/>
            </a:solidFill>
            <a:ln w="12700">
              <a:solidFill>
                <a:srgbClr val="000000"/>
              </a:solidFill>
              <a:prstDash val="solid"/>
            </a:ln>
          </c:spPr>
          <c:invertIfNegative val="0"/>
          <c:cat>
            <c:strRef>
              <c:f>'Introducerea datelor'!$H$116:$S$116</c:f>
              <c:strCache>
                <c:ptCount val="12"/>
                <c:pt idx="0">
                  <c:v>P1</c:v>
                </c:pt>
                <c:pt idx="1">
                  <c:v>P2</c:v>
                </c:pt>
                <c:pt idx="2">
                  <c:v>P3 </c:v>
                </c:pt>
                <c:pt idx="3">
                  <c:v>P4</c:v>
                </c:pt>
                <c:pt idx="4">
                  <c:v>P5</c:v>
                </c:pt>
                <c:pt idx="5">
                  <c:v>P6</c:v>
                </c:pt>
                <c:pt idx="6">
                  <c:v>P7</c:v>
                </c:pt>
                <c:pt idx="7">
                  <c:v>P8</c:v>
                </c:pt>
                <c:pt idx="8">
                  <c:v>P9</c:v>
                </c:pt>
                <c:pt idx="9">
                  <c:v>P10</c:v>
                </c:pt>
                <c:pt idx="10">
                  <c:v>P11</c:v>
                </c:pt>
                <c:pt idx="11">
                  <c:v>P12</c:v>
                </c:pt>
              </c:strCache>
            </c:strRef>
          </c:cat>
          <c:val>
            <c:numRef>
              <c:f>'Introducerea datelor'!$H$119:$S$119</c:f>
              <c:numCache>
                <c:formatCode>0.0</c:formatCode>
                <c:ptCount val="12"/>
                <c:pt idx="0">
                  <c:v>14.4</c:v>
                </c:pt>
                <c:pt idx="1">
                  <c:v>11.14</c:v>
                </c:pt>
                <c:pt idx="2">
                  <c:v>11.22</c:v>
                </c:pt>
                <c:pt idx="3">
                  <c:v>11.22</c:v>
                </c:pt>
              </c:numCache>
            </c:numRef>
          </c:val>
        </c:ser>
        <c:dLbls>
          <c:showLegendKey val="0"/>
          <c:showVal val="0"/>
          <c:showCatName val="0"/>
          <c:showSerName val="0"/>
          <c:showPercent val="0"/>
          <c:showBubbleSize val="0"/>
        </c:dLbls>
        <c:gapWidth val="150"/>
        <c:axId val="254959528"/>
        <c:axId val="254959920"/>
      </c:barChart>
      <c:catAx>
        <c:axId val="254959528"/>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550" b="1" i="0" u="none" strike="noStrike" baseline="0">
                <a:solidFill>
                  <a:srgbClr val="000000"/>
                </a:solidFill>
                <a:latin typeface="Arial"/>
                <a:ea typeface="Arial"/>
                <a:cs typeface="Arial"/>
              </a:defRPr>
            </a:pPr>
            <a:endParaRPr lang="en-US"/>
          </a:p>
        </c:txPr>
        <c:crossAx val="254959920"/>
        <c:crosses val="autoZero"/>
        <c:auto val="1"/>
        <c:lblAlgn val="ctr"/>
        <c:lblOffset val="100"/>
        <c:tickLblSkip val="1"/>
        <c:tickMarkSkip val="1"/>
        <c:noMultiLvlLbl val="0"/>
      </c:catAx>
      <c:valAx>
        <c:axId val="254959920"/>
        <c:scaling>
          <c:orientation val="minMax"/>
        </c:scaling>
        <c:delete val="0"/>
        <c:axPos val="l"/>
        <c:majorGridlines>
          <c:spPr>
            <a:ln w="3175">
              <a:solidFill>
                <a:srgbClr val="000000"/>
              </a:solidFill>
              <a:prstDash val="solid"/>
            </a:ln>
          </c:spPr>
        </c:majorGridlines>
        <c:numFmt formatCode="_ * #,##0_ ;_ * \-#,##0_ ;_ * &quot;-&quot;_ ;_ @_ " sourceLinked="0"/>
        <c:majorTickMark val="out"/>
        <c:minorTickMark val="none"/>
        <c:tickLblPos val="nextTo"/>
        <c:spPr>
          <a:ln w="3175">
            <a:solidFill>
              <a:srgbClr val="000000"/>
            </a:solidFill>
            <a:prstDash val="solid"/>
          </a:ln>
        </c:spPr>
        <c:txPr>
          <a:bodyPr rot="0" vert="horz"/>
          <a:lstStyle/>
          <a:p>
            <a:pPr>
              <a:defRPr sz="475" b="0" i="0" u="none" strike="noStrike" baseline="0">
                <a:solidFill>
                  <a:srgbClr val="000000"/>
                </a:solidFill>
                <a:latin typeface="Arial"/>
                <a:ea typeface="Arial"/>
                <a:cs typeface="Arial"/>
              </a:defRPr>
            </a:pPr>
            <a:endParaRPr lang="en-US"/>
          </a:p>
        </c:txPr>
        <c:crossAx val="254959528"/>
        <c:crosses val="autoZero"/>
        <c:crossBetween val="between"/>
      </c:valAx>
      <c:spPr>
        <a:noFill/>
        <a:ln w="25400">
          <a:noFill/>
        </a:ln>
      </c:spPr>
    </c:plotArea>
    <c:legend>
      <c:legendPos val="r"/>
      <c:layout>
        <c:manualLayout>
          <c:xMode val="edge"/>
          <c:yMode val="edge"/>
          <c:x val="0.1824568771008887"/>
          <c:y val="0.91237155700365058"/>
          <c:w val="0.57894921029608171"/>
          <c:h val="7.216580686034936E-2"/>
        </c:manualLayout>
      </c:layout>
      <c:overlay val="0"/>
      <c:spPr>
        <a:solidFill>
          <a:srgbClr val="FFFFFF"/>
        </a:solidFill>
        <a:ln w="3175">
          <a:solidFill>
            <a:srgbClr val="000000"/>
          </a:solidFill>
          <a:prstDash val="solid"/>
        </a:ln>
      </c:spPr>
      <c:txPr>
        <a:bodyPr/>
        <a:lstStyle/>
        <a:p>
          <a:pPr>
            <a:defRPr sz="620" b="0" i="0" u="none" strike="noStrike" baseline="0">
              <a:solidFill>
                <a:srgbClr val="000000"/>
              </a:solidFill>
              <a:latin typeface="Arial"/>
              <a:ea typeface="Arial"/>
              <a:cs typeface="Arial"/>
            </a:defRPr>
          </a:pPr>
          <a:endParaRPr lang="en-US"/>
        </a:p>
      </c:txPr>
    </c:legend>
    <c:plotVisOnly val="1"/>
    <c:dispBlanksAs val="gap"/>
    <c:showDLblsOverMax val="0"/>
  </c:chart>
  <c:spPr>
    <a:noFill/>
    <a:ln w="9525">
      <a:noFill/>
    </a:ln>
  </c:spPr>
  <c:txPr>
    <a:bodyPr/>
    <a:lstStyle/>
    <a:p>
      <a:pPr>
        <a:defRPr sz="475" b="0" i="0" u="none" strike="noStrike" baseline="0">
          <a:solidFill>
            <a:srgbClr val="000000"/>
          </a:solidFill>
          <a:latin typeface="Arial"/>
          <a:ea typeface="Arial"/>
          <a:cs typeface="Arial"/>
        </a:defRPr>
      </a:pPr>
      <a:endParaRPr lang="en-US"/>
    </a:p>
  </c:txPr>
  <c:printSettings>
    <c:headerFooter alignWithMargins="0"/>
    <c:pageMargins b="1" l="0.75000000000000133" r="0.75000000000000133" t="1" header="0.5" footer="0.5"/>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5" b="1" i="0" u="none" strike="noStrike" baseline="0">
                <a:solidFill>
                  <a:srgbClr val="000000"/>
                </a:solidFill>
                <a:latin typeface="Arial"/>
                <a:ea typeface="Arial"/>
                <a:cs typeface="Arial"/>
              </a:defRPr>
            </a:pPr>
            <a:r>
              <a:rPr lang="en-US"/>
              <a:t>Disbursements to PR</a:t>
            </a:r>
          </a:p>
        </c:rich>
      </c:tx>
      <c:overlay val="0"/>
      <c:spPr>
        <a:noFill/>
        <a:ln w="25400">
          <a:noFill/>
        </a:ln>
      </c:spPr>
    </c:title>
    <c:autoTitleDeleted val="0"/>
    <c:plotArea>
      <c:layout/>
      <c:areaChart>
        <c:grouping val="standard"/>
        <c:varyColors val="0"/>
        <c:ser>
          <c:idx val="0"/>
          <c:order val="0"/>
          <c:tx>
            <c:strRef>
              <c:f>'Introducerea datelor'!$B$33</c:f>
              <c:strCache>
                <c:ptCount val="1"/>
                <c:pt idx="0">
                  <c:v>Buget Cumulativ</c:v>
                </c:pt>
              </c:strCache>
            </c:strRef>
          </c:tx>
          <c:spPr>
            <a:solidFill>
              <a:srgbClr val="339966"/>
            </a:solidFill>
            <a:ln w="12700">
              <a:solidFill>
                <a:srgbClr val="000000"/>
              </a:solidFill>
              <a:prstDash val="solid"/>
            </a:ln>
          </c:spPr>
          <c:cat>
            <c:strRef>
              <c:f>'Introducerea datelor'!$C$30:$M$30</c:f>
              <c:strCache>
                <c:ptCount val="11"/>
                <c:pt idx="0">
                  <c:v>P1</c:v>
                </c:pt>
                <c:pt idx="1">
                  <c:v>P2</c:v>
                </c:pt>
                <c:pt idx="2">
                  <c:v>P3</c:v>
                </c:pt>
                <c:pt idx="3">
                  <c:v>P4</c:v>
                </c:pt>
                <c:pt idx="4">
                  <c:v>P5</c:v>
                </c:pt>
                <c:pt idx="5">
                  <c:v>P6</c:v>
                </c:pt>
                <c:pt idx="6">
                  <c:v>P7</c:v>
                </c:pt>
                <c:pt idx="7">
                  <c:v>P8</c:v>
                </c:pt>
                <c:pt idx="8">
                  <c:v>P9</c:v>
                </c:pt>
                <c:pt idx="9">
                  <c:v>P10</c:v>
                </c:pt>
                <c:pt idx="10">
                  <c:v>P11</c:v>
                </c:pt>
              </c:strCache>
            </c:strRef>
          </c:cat>
          <c:val>
            <c:numRef>
              <c:f>'Introducerea datelor'!$C$33:$M$33</c:f>
              <c:numCache>
                <c:formatCode>#,##0</c:formatCode>
                <c:ptCount val="11"/>
                <c:pt idx="0">
                  <c:v>9172167.4499999993</c:v>
                </c:pt>
                <c:pt idx="1">
                  <c:v>10668150.789999999</c:v>
                </c:pt>
                <c:pt idx="2">
                  <c:v>12040591.76</c:v>
                </c:pt>
                <c:pt idx="3">
                  <c:v>13063822.76</c:v>
                </c:pt>
                <c:pt idx="4">
                  <c:v>0</c:v>
                </c:pt>
                <c:pt idx="5">
                  <c:v>0</c:v>
                </c:pt>
                <c:pt idx="6">
                  <c:v>0</c:v>
                </c:pt>
                <c:pt idx="7">
                  <c:v>0</c:v>
                </c:pt>
                <c:pt idx="8">
                  <c:v>0</c:v>
                </c:pt>
                <c:pt idx="9">
                  <c:v>0</c:v>
                </c:pt>
                <c:pt idx="10">
                  <c:v>0</c:v>
                </c:pt>
              </c:numCache>
            </c:numRef>
          </c:val>
        </c:ser>
        <c:ser>
          <c:idx val="1"/>
          <c:order val="1"/>
          <c:tx>
            <c:strRef>
              <c:f>'Introducerea datelor'!$B$34</c:f>
              <c:strCache>
                <c:ptCount val="1"/>
                <c:pt idx="0">
                  <c:v>Debursări cumulative</c:v>
                </c:pt>
              </c:strCache>
            </c:strRef>
          </c:tx>
          <c:spPr>
            <a:gradFill rotWithShape="0">
              <a:gsLst>
                <a:gs pos="0">
                  <a:srgbClr val="CCFFCC"/>
                </a:gs>
                <a:gs pos="100000">
                  <a:srgbClr val="CCFFCC">
                    <a:gamma/>
                    <a:tint val="54118"/>
                    <a:invGamma/>
                  </a:srgbClr>
                </a:gs>
              </a:gsLst>
              <a:lin ang="5400000" scaled="1"/>
            </a:gradFill>
            <a:ln w="12700">
              <a:solidFill>
                <a:srgbClr val="FFCC00"/>
              </a:solidFill>
              <a:prstDash val="solid"/>
            </a:ln>
          </c:spPr>
          <c:cat>
            <c:strRef>
              <c:f>'Introducerea datelor'!$C$30:$M$30</c:f>
              <c:strCache>
                <c:ptCount val="11"/>
                <c:pt idx="0">
                  <c:v>P1</c:v>
                </c:pt>
                <c:pt idx="1">
                  <c:v>P2</c:v>
                </c:pt>
                <c:pt idx="2">
                  <c:v>P3</c:v>
                </c:pt>
                <c:pt idx="3">
                  <c:v>P4</c:v>
                </c:pt>
                <c:pt idx="4">
                  <c:v>P5</c:v>
                </c:pt>
                <c:pt idx="5">
                  <c:v>P6</c:v>
                </c:pt>
                <c:pt idx="6">
                  <c:v>P7</c:v>
                </c:pt>
                <c:pt idx="7">
                  <c:v>P8</c:v>
                </c:pt>
                <c:pt idx="8">
                  <c:v>P9</c:v>
                </c:pt>
                <c:pt idx="9">
                  <c:v>P10</c:v>
                </c:pt>
                <c:pt idx="10">
                  <c:v>P11</c:v>
                </c:pt>
              </c:strCache>
            </c:strRef>
          </c:cat>
          <c:val>
            <c:numRef>
              <c:f>'Introducerea datelor'!$C$34:$M$34</c:f>
              <c:numCache>
                <c:formatCode>#,##0</c:formatCode>
                <c:ptCount val="11"/>
                <c:pt idx="0">
                  <c:v>9932743.2899999991</c:v>
                </c:pt>
                <c:pt idx="1">
                  <c:v>12370937.68</c:v>
                </c:pt>
                <c:pt idx="2">
                  <c:v>12370937.68</c:v>
                </c:pt>
                <c:pt idx="3">
                  <c:v>12370937.68</c:v>
                </c:pt>
                <c:pt idx="4">
                  <c:v>0</c:v>
                </c:pt>
                <c:pt idx="5">
                  <c:v>0</c:v>
                </c:pt>
                <c:pt idx="6">
                  <c:v>0</c:v>
                </c:pt>
                <c:pt idx="7">
                  <c:v>0</c:v>
                </c:pt>
                <c:pt idx="8">
                  <c:v>0</c:v>
                </c:pt>
                <c:pt idx="9">
                  <c:v>0</c:v>
                </c:pt>
                <c:pt idx="10">
                  <c:v>0</c:v>
                </c:pt>
              </c:numCache>
            </c:numRef>
          </c:val>
        </c:ser>
        <c:dLbls>
          <c:showLegendKey val="0"/>
          <c:showVal val="0"/>
          <c:showCatName val="0"/>
          <c:showSerName val="0"/>
          <c:showPercent val="0"/>
          <c:showBubbleSize val="0"/>
        </c:dLbls>
        <c:dropLines>
          <c:spPr>
            <a:ln w="3175">
              <a:solidFill>
                <a:srgbClr val="000000"/>
              </a:solidFill>
              <a:prstDash val="solid"/>
            </a:ln>
          </c:spPr>
        </c:dropLines>
        <c:axId val="254960704"/>
        <c:axId val="254961096"/>
      </c:areaChart>
      <c:catAx>
        <c:axId val="254960704"/>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100" b="1" i="0" u="none" strike="noStrike" baseline="0">
                <a:solidFill>
                  <a:srgbClr val="000000"/>
                </a:solidFill>
                <a:latin typeface="Arial"/>
                <a:ea typeface="Arial"/>
                <a:cs typeface="Arial"/>
              </a:defRPr>
            </a:pPr>
            <a:endParaRPr lang="en-US"/>
          </a:p>
        </c:txPr>
        <c:crossAx val="254961096"/>
        <c:crosses val="autoZero"/>
        <c:auto val="1"/>
        <c:lblAlgn val="ctr"/>
        <c:lblOffset val="100"/>
        <c:tickLblSkip val="8"/>
        <c:tickMarkSkip val="1"/>
        <c:noMultiLvlLbl val="0"/>
      </c:catAx>
      <c:valAx>
        <c:axId val="254961096"/>
        <c:scaling>
          <c:orientation val="minMax"/>
        </c:scaling>
        <c:delete val="0"/>
        <c:axPos val="l"/>
        <c:majorGridlines>
          <c:spPr>
            <a:ln w="3175">
              <a:solidFill>
                <a:srgbClr val="000000"/>
              </a:solidFill>
              <a:prstDash val="solid"/>
            </a:ln>
          </c:spPr>
        </c:majorGridlines>
        <c:title>
          <c:tx>
            <c:rich>
              <a:bodyPr/>
              <a:lstStyle/>
              <a:p>
                <a:pPr>
                  <a:defRPr sz="100" b="0" i="0" u="none" strike="noStrike" baseline="0">
                    <a:solidFill>
                      <a:srgbClr val="000000"/>
                    </a:solidFill>
                    <a:latin typeface="Arial"/>
                    <a:ea typeface="Arial"/>
                    <a:cs typeface="Arial"/>
                  </a:defRPr>
                </a:pPr>
                <a:r>
                  <a:rPr lang="en-US"/>
                  <a:t>USD</a:t>
                </a:r>
              </a:p>
            </c:rich>
          </c:tx>
          <c:overlay val="0"/>
          <c:spPr>
            <a:noFill/>
            <a:ln w="25400">
              <a:noFill/>
            </a:ln>
          </c:spPr>
        </c:title>
        <c:numFmt formatCode="_ * #,##0_ ;_ * \-#,##0_ ;_ * &quot;-&quot;_ ;_ @_ " sourceLinked="0"/>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en-US"/>
          </a:p>
        </c:txPr>
        <c:crossAx val="254960704"/>
        <c:crosses val="autoZero"/>
        <c:crossBetween val="midCat"/>
      </c:valAx>
      <c:spPr>
        <a:solidFill>
          <a:srgbClr val="FFFFFF"/>
        </a:solidFill>
        <a:ln w="3175">
          <a:solidFill>
            <a:srgbClr val="000000"/>
          </a:solidFill>
          <a:prstDash val="solid"/>
        </a:ln>
      </c:spPr>
    </c:plotArea>
    <c:legend>
      <c:legendPos val="r"/>
      <c:layout>
        <c:manualLayout>
          <c:xMode val="edge"/>
          <c:yMode val="edge"/>
          <c:x val="0"/>
          <c:y val="0"/>
          <c:w val="0"/>
          <c:h val="0"/>
        </c:manualLayout>
      </c:layout>
      <c:overlay val="0"/>
      <c:spPr>
        <a:solidFill>
          <a:srgbClr val="FFFFFF"/>
        </a:solidFill>
        <a:ln w="3175">
          <a:solidFill>
            <a:srgbClr val="000000"/>
          </a:solidFill>
          <a:prstDash val="solid"/>
        </a:ln>
      </c:spPr>
      <c:txPr>
        <a:bodyPr/>
        <a:lstStyle/>
        <a:p>
          <a:pPr>
            <a:defRPr sz="100" b="0" i="0" u="none" strike="noStrike" baseline="0">
              <a:solidFill>
                <a:srgbClr val="000000"/>
              </a:solidFill>
              <a:latin typeface="Arial"/>
              <a:ea typeface="Arial"/>
              <a:cs typeface="Arial"/>
            </a:defRPr>
          </a:pPr>
          <a:endParaRPr lang="en-US"/>
        </a:p>
      </c:txPr>
    </c:legend>
    <c:plotVisOnly val="1"/>
    <c:dispBlanksAs val="zero"/>
    <c:showDLblsOverMax val="0"/>
  </c:chart>
  <c:spPr>
    <a:noFill/>
    <a:ln w="9525">
      <a:noFill/>
    </a:ln>
  </c:spPr>
  <c:txPr>
    <a:bodyPr/>
    <a:lstStyle/>
    <a:p>
      <a:pPr>
        <a:defRPr sz="100" b="0" i="0" u="none" strike="noStrike" baseline="0">
          <a:solidFill>
            <a:srgbClr val="000000"/>
          </a:solidFill>
          <a:latin typeface="Arial"/>
          <a:ea typeface="Arial"/>
          <a:cs typeface="Arial"/>
        </a:defRPr>
      </a:pPr>
      <a:endParaRPr lang="en-US"/>
    </a:p>
  </c:txPr>
  <c:printSettings>
    <c:headerFooter alignWithMargins="0"/>
    <c:pageMargins b="1" l="0.75000000000000133" r="0.75000000000000133"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0938215102974822E-2"/>
          <c:y val="0.13661275087917776"/>
          <c:w val="0.89702517162471462"/>
          <c:h val="0.60656061390354965"/>
        </c:manualLayout>
      </c:layout>
      <c:barChart>
        <c:barDir val="col"/>
        <c:grouping val="clustered"/>
        <c:varyColors val="0"/>
        <c:ser>
          <c:idx val="0"/>
          <c:order val="0"/>
          <c:tx>
            <c:strRef>
              <c:f>'Introducerea datelor'!$C$83</c:f>
              <c:strCache>
                <c:ptCount val="1"/>
                <c:pt idx="0">
                  <c:v>Identificați</c:v>
                </c:pt>
              </c:strCache>
            </c:strRef>
          </c:tx>
          <c:spPr>
            <a:solidFill>
              <a:srgbClr val="FFFFFF"/>
            </a:solidFill>
            <a:ln w="12700">
              <a:solidFill>
                <a:srgbClr val="000000"/>
              </a:solidFill>
              <a:prstDash val="solid"/>
            </a:ln>
            <a:effectLst>
              <a:outerShdw dist="35921" dir="2700000" algn="br">
                <a:srgbClr val="000000"/>
              </a:outerShdw>
            </a:effectLst>
          </c:spPr>
          <c:invertIfNegative val="0"/>
          <c:dLbls>
            <c:spPr>
              <a:noFill/>
              <a:ln w="25400">
                <a:noFill/>
              </a:ln>
            </c:spPr>
            <c:txPr>
              <a:bodyPr wrap="square" lIns="38100" tIns="19050" rIns="38100" bIns="19050" anchor="ctr">
                <a:spAutoFit/>
              </a:bodyPr>
              <a:lstStyle/>
              <a:p>
                <a:pPr>
                  <a:defRPr sz="1000"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'Introducerea datelor'!$C$84</c:f>
              <c:numCache>
                <c:formatCode>#,##0</c:formatCode>
                <c:ptCount val="1"/>
                <c:pt idx="0">
                  <c:v>0</c:v>
                </c:pt>
              </c:numCache>
            </c:numRef>
          </c:val>
        </c:ser>
        <c:ser>
          <c:idx val="1"/>
          <c:order val="1"/>
          <c:tx>
            <c:strRef>
              <c:f>'Introducerea datelor'!$D$83</c:f>
              <c:strCache>
                <c:ptCount val="1"/>
                <c:pt idx="0">
                  <c:v>Evaluați</c:v>
                </c:pt>
              </c:strCache>
            </c:strRef>
          </c:tx>
          <c:spPr>
            <a:solidFill>
              <a:srgbClr val="C0C0C0"/>
            </a:solidFill>
            <a:ln w="12700">
              <a:solidFill>
                <a:srgbClr val="000000"/>
              </a:solidFill>
              <a:prstDash val="solid"/>
            </a:ln>
            <a:effectLst>
              <a:outerShdw dist="35921" dir="2700000" algn="br">
                <a:srgbClr val="000000"/>
              </a:outerShdw>
            </a:effectLst>
          </c:spPr>
          <c:invertIfNegative val="0"/>
          <c:dLbls>
            <c:spPr>
              <a:noFill/>
              <a:ln w="25400">
                <a:noFill/>
              </a:ln>
            </c:spPr>
            <c:txPr>
              <a:bodyPr wrap="square" lIns="38100" tIns="19050" rIns="38100" bIns="19050" anchor="ctr">
                <a:spAutoFit/>
              </a:bodyPr>
              <a:lstStyle/>
              <a:p>
                <a:pPr>
                  <a:defRPr sz="1000"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'Introducerea datelor'!$D$84</c:f>
              <c:numCache>
                <c:formatCode>#,##0</c:formatCode>
                <c:ptCount val="1"/>
                <c:pt idx="0">
                  <c:v>0</c:v>
                </c:pt>
              </c:numCache>
            </c:numRef>
          </c:val>
        </c:ser>
        <c:ser>
          <c:idx val="2"/>
          <c:order val="2"/>
          <c:tx>
            <c:strRef>
              <c:f>'Introducerea datelor'!$E$83</c:f>
              <c:strCache>
                <c:ptCount val="1"/>
                <c:pt idx="0">
                  <c:v>Aprobați</c:v>
                </c:pt>
              </c:strCache>
            </c:strRef>
          </c:tx>
          <c:spPr>
            <a:solidFill>
              <a:srgbClr val="969696"/>
            </a:solidFill>
            <a:ln w="12700">
              <a:solidFill>
                <a:srgbClr val="000000"/>
              </a:solidFill>
              <a:prstDash val="solid"/>
            </a:ln>
            <a:effectLst>
              <a:outerShdw dist="35921" dir="2700000" algn="br">
                <a:srgbClr val="000000"/>
              </a:outerShdw>
            </a:effectLst>
          </c:spPr>
          <c:invertIfNegative val="0"/>
          <c:dLbls>
            <c:spPr>
              <a:noFill/>
              <a:ln w="25400">
                <a:noFill/>
              </a:ln>
            </c:spPr>
            <c:txPr>
              <a:bodyPr wrap="square" lIns="38100" tIns="19050" rIns="38100" bIns="19050" anchor="ctr">
                <a:spAutoFit/>
              </a:bodyPr>
              <a:lstStyle/>
              <a:p>
                <a:pPr>
                  <a:defRPr sz="1000"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'Introducerea datelor'!$E$84</c:f>
              <c:numCache>
                <c:formatCode>#,##0</c:formatCode>
                <c:ptCount val="1"/>
                <c:pt idx="0">
                  <c:v>0</c:v>
                </c:pt>
              </c:numCache>
            </c:numRef>
          </c:val>
        </c:ser>
        <c:ser>
          <c:idx val="3"/>
          <c:order val="3"/>
          <c:tx>
            <c:strRef>
              <c:f>'Introducerea datelor'!$F$83</c:f>
              <c:strCache>
                <c:ptCount val="1"/>
                <c:pt idx="0">
                  <c:v>Contracte semnate</c:v>
                </c:pt>
              </c:strCache>
            </c:strRef>
          </c:tx>
          <c:spPr>
            <a:solidFill>
              <a:srgbClr val="808080"/>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1000"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'Introducerea datelor'!$F$84</c:f>
              <c:numCache>
                <c:formatCode>#,##0</c:formatCode>
                <c:ptCount val="1"/>
                <c:pt idx="0">
                  <c:v>0</c:v>
                </c:pt>
              </c:numCache>
            </c:numRef>
          </c:val>
        </c:ser>
        <c:ser>
          <c:idx val="4"/>
          <c:order val="4"/>
          <c:tx>
            <c:strRef>
              <c:f>'Introducerea datelor'!$G$83</c:f>
              <c:strCache>
                <c:ptCount val="1"/>
                <c:pt idx="0">
                  <c:v>Au recepționat surse</c:v>
                </c:pt>
              </c:strCache>
            </c:strRef>
          </c:tx>
          <c:spPr>
            <a:solidFill>
              <a:srgbClr val="333333"/>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1000"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'Introducerea datelor'!$G$84</c:f>
              <c:numCache>
                <c:formatCode>#,##0</c:formatCode>
                <c:ptCount val="1"/>
                <c:pt idx="0">
                  <c:v>0</c:v>
                </c:pt>
              </c:numCache>
            </c:numRef>
          </c:val>
        </c:ser>
        <c:dLbls>
          <c:showLegendKey val="0"/>
          <c:showVal val="0"/>
          <c:showCatName val="0"/>
          <c:showSerName val="0"/>
          <c:showPercent val="0"/>
          <c:showBubbleSize val="0"/>
        </c:dLbls>
        <c:gapWidth val="150"/>
        <c:overlap val="-20"/>
        <c:axId val="254173648"/>
        <c:axId val="254248720"/>
      </c:barChart>
      <c:catAx>
        <c:axId val="254173648"/>
        <c:scaling>
          <c:orientation val="minMax"/>
        </c:scaling>
        <c:delete val="0"/>
        <c:axPos val="b"/>
        <c:majorTickMark val="none"/>
        <c:minorTickMark val="none"/>
        <c:tickLblPos val="none"/>
        <c:spPr>
          <a:ln w="3175">
            <a:solidFill>
              <a:srgbClr val="000000"/>
            </a:solidFill>
            <a:prstDash val="solid"/>
          </a:ln>
        </c:spPr>
        <c:crossAx val="254248720"/>
        <c:crosses val="autoZero"/>
        <c:auto val="0"/>
        <c:lblAlgn val="ctr"/>
        <c:lblOffset val="100"/>
        <c:tickMarkSkip val="1"/>
        <c:noMultiLvlLbl val="0"/>
      </c:catAx>
      <c:valAx>
        <c:axId val="254248720"/>
        <c:scaling>
          <c:orientation val="minMax"/>
        </c:scaling>
        <c:delete val="0"/>
        <c:axPos val="l"/>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254173648"/>
        <c:crosses val="autoZero"/>
        <c:crossBetween val="between"/>
      </c:valAx>
      <c:spPr>
        <a:noFill/>
        <a:ln w="25400">
          <a:noFill/>
        </a:ln>
      </c:spPr>
    </c:plotArea>
    <c:legend>
      <c:legendPos val="r"/>
      <c:layout>
        <c:manualLayout>
          <c:xMode val="edge"/>
          <c:yMode val="edge"/>
          <c:x val="7.7323741939664972E-2"/>
          <c:y val="0.79538490678355922"/>
          <c:w val="0.85290509056738295"/>
          <c:h val="8.8396244283897502E-2"/>
        </c:manualLayout>
      </c:layout>
      <c:overlay val="0"/>
      <c:spPr>
        <a:noFill/>
        <a:ln w="25400">
          <a:noFill/>
        </a:ln>
      </c:spPr>
      <c:txPr>
        <a:bodyPr/>
        <a:lstStyle/>
        <a:p>
          <a:pPr>
            <a:defRPr sz="620" b="0" i="0" u="none" strike="noStrike" baseline="0">
              <a:solidFill>
                <a:srgbClr val="000000"/>
              </a:solidFill>
              <a:latin typeface="Arial"/>
              <a:ea typeface="Arial"/>
              <a:cs typeface="Arial"/>
            </a:defRPr>
          </a:pPr>
          <a:endParaRPr lang="en-US"/>
        </a:p>
      </c:txPr>
    </c:legend>
    <c:plotVisOnly val="1"/>
    <c:dispBlanksAs val="gap"/>
    <c:showDLblsOverMax val="0"/>
  </c:chart>
  <c:spPr>
    <a:no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133" r="0.75000000000000133" t="1" header="0.5" footer="0.5"/>
    <c:pageSetup paperSize="9" orientation="landscape" verticalDpi="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4256292906178489"/>
          <c:y val="5.4421768707482956E-2"/>
          <c:w val="0.67505720823798665"/>
          <c:h val="0.55782312925170052"/>
        </c:manualLayout>
      </c:layout>
      <c:barChart>
        <c:barDir val="bar"/>
        <c:grouping val="percentStacked"/>
        <c:varyColors val="0"/>
        <c:ser>
          <c:idx val="0"/>
          <c:order val="0"/>
          <c:tx>
            <c:strRef>
              <c:f>'Introducerea datelor'!$D$71</c:f>
              <c:strCache>
                <c:ptCount val="1"/>
                <c:pt idx="0">
                  <c:v>Finisate</c:v>
                </c:pt>
              </c:strCache>
            </c:strRef>
          </c:tx>
          <c:spPr>
            <a:solidFill>
              <a:srgbClr val="99CC00"/>
            </a:solidFill>
            <a:ln w="12700">
              <a:solidFill>
                <a:srgbClr val="000000"/>
              </a:solidFill>
              <a:prstDash val="solid"/>
            </a:ln>
            <a:effectLst>
              <a:outerShdw dist="35921" dir="2700000" algn="br">
                <a:srgbClr val="000000"/>
              </a:outerShdw>
            </a:effectLst>
          </c:spPr>
          <c:invertIfNegative val="0"/>
          <c:dLbls>
            <c:spPr>
              <a:noFill/>
              <a:ln w="25400">
                <a:noFill/>
              </a:ln>
            </c:spPr>
            <c:txPr>
              <a:bodyPr wrap="square" lIns="38100" tIns="19050" rIns="38100" bIns="19050" anchor="ctr">
                <a:spAutoFit/>
              </a:bodyPr>
              <a:lstStyle/>
              <a:p>
                <a:pPr>
                  <a:defRPr sz="1000"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'Introducerea datelor'!$B$72:$B$73</c:f>
              <c:strCache>
                <c:ptCount val="2"/>
                <c:pt idx="0">
                  <c:v>Condiții Precedente (CP)</c:v>
                </c:pt>
                <c:pt idx="1">
                  <c:v>Acțiuni Prestabilite în Timp (TBA)</c:v>
                </c:pt>
              </c:strCache>
            </c:strRef>
          </c:cat>
          <c:val>
            <c:numRef>
              <c:f>'Introducerea datelor'!$D$72:$D$73</c:f>
              <c:numCache>
                <c:formatCode>0</c:formatCode>
                <c:ptCount val="2"/>
                <c:pt idx="0">
                  <c:v>4</c:v>
                </c:pt>
              </c:numCache>
            </c:numRef>
          </c:val>
        </c:ser>
        <c:ser>
          <c:idx val="1"/>
          <c:order val="1"/>
          <c:tx>
            <c:strRef>
              <c:f>'Introducerea datelor'!$E$71</c:f>
              <c:strCache>
                <c:ptCount val="1"/>
                <c:pt idx="0">
                  <c:v>Ne finisate, dar realizarea  în conformitate cu planul</c:v>
                </c:pt>
              </c:strCache>
            </c:strRef>
          </c:tx>
          <c:spPr>
            <a:solidFill>
              <a:srgbClr val="FFFF99"/>
            </a:solidFill>
            <a:ln w="12700">
              <a:solidFill>
                <a:srgbClr val="000000"/>
              </a:solidFill>
              <a:prstDash val="solid"/>
            </a:ln>
            <a:effectLst>
              <a:outerShdw dist="35921" dir="2700000" algn="br">
                <a:srgbClr val="000000"/>
              </a:outerShdw>
            </a:effectLst>
          </c:spPr>
          <c:invertIfNegative val="0"/>
          <c:dLbls>
            <c:spPr>
              <a:noFill/>
              <a:ln w="25400">
                <a:noFill/>
              </a:ln>
            </c:spPr>
            <c:txPr>
              <a:bodyPr wrap="square" lIns="38100" tIns="19050" rIns="38100" bIns="19050" anchor="ctr">
                <a:spAutoFit/>
              </a:bodyPr>
              <a:lstStyle/>
              <a:p>
                <a:pPr>
                  <a:defRPr sz="800"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'Introducerea datelor'!$B$72:$B$73</c:f>
              <c:strCache>
                <c:ptCount val="2"/>
                <c:pt idx="0">
                  <c:v>Condiții Precedente (CP)</c:v>
                </c:pt>
                <c:pt idx="1">
                  <c:v>Acțiuni Prestabilite în Timp (TBA)</c:v>
                </c:pt>
              </c:strCache>
            </c:strRef>
          </c:cat>
          <c:val>
            <c:numRef>
              <c:f>'Introducerea datelor'!$E$72:$E$73</c:f>
              <c:numCache>
                <c:formatCode>0</c:formatCode>
                <c:ptCount val="2"/>
              </c:numCache>
            </c:numRef>
          </c:val>
        </c:ser>
        <c:ser>
          <c:idx val="2"/>
          <c:order val="2"/>
          <c:tx>
            <c:strRef>
              <c:f>'Introducerea datelor'!$F$71</c:f>
              <c:strCache>
                <c:ptCount val="1"/>
                <c:pt idx="0">
                  <c:v>Ne finisate, și au depășit planul de realizare</c:v>
                </c:pt>
              </c:strCache>
            </c:strRef>
          </c:tx>
          <c:spPr>
            <a:solidFill>
              <a:srgbClr val="FF5050"/>
            </a:solidFill>
            <a:ln w="12700">
              <a:solidFill>
                <a:srgbClr val="000000"/>
              </a:solidFill>
              <a:prstDash val="solid"/>
            </a:ln>
            <a:effectLst>
              <a:outerShdw dist="35921" dir="2700000" algn="br">
                <a:srgbClr val="000000"/>
              </a:outerShdw>
            </a:effectLst>
          </c:spPr>
          <c:invertIfNegative val="0"/>
          <c:dLbls>
            <c:spPr>
              <a:noFill/>
              <a:ln w="25400">
                <a:noFill/>
              </a:ln>
            </c:spPr>
            <c:txPr>
              <a:bodyPr wrap="square" lIns="38100" tIns="19050" rIns="38100" bIns="19050" anchor="ctr">
                <a:spAutoFit/>
              </a:bodyPr>
              <a:lstStyle/>
              <a:p>
                <a:pPr>
                  <a:defRPr sz="1000"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'Introducerea datelor'!$B$72:$B$73</c:f>
              <c:strCache>
                <c:ptCount val="2"/>
                <c:pt idx="0">
                  <c:v>Condiții Precedente (CP)</c:v>
                </c:pt>
                <c:pt idx="1">
                  <c:v>Acțiuni Prestabilite în Timp (TBA)</c:v>
                </c:pt>
              </c:strCache>
            </c:strRef>
          </c:cat>
          <c:val>
            <c:numRef>
              <c:f>'Introducerea datelor'!$F$72:$F$73</c:f>
              <c:numCache>
                <c:formatCode>0</c:formatCode>
                <c:ptCount val="2"/>
              </c:numCache>
            </c:numRef>
          </c:val>
        </c:ser>
        <c:dLbls>
          <c:showLegendKey val="0"/>
          <c:showVal val="0"/>
          <c:showCatName val="0"/>
          <c:showSerName val="0"/>
          <c:showPercent val="0"/>
          <c:showBubbleSize val="0"/>
        </c:dLbls>
        <c:gapWidth val="70"/>
        <c:overlap val="100"/>
        <c:axId val="254132640"/>
        <c:axId val="254340360"/>
      </c:barChart>
      <c:catAx>
        <c:axId val="254132640"/>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254340360"/>
        <c:crosses val="autoZero"/>
        <c:auto val="1"/>
        <c:lblAlgn val="ctr"/>
        <c:lblOffset val="100"/>
        <c:tickLblSkip val="1"/>
        <c:tickMarkSkip val="1"/>
        <c:noMultiLvlLbl val="0"/>
      </c:catAx>
      <c:valAx>
        <c:axId val="254340360"/>
        <c:scaling>
          <c:orientation val="minMax"/>
        </c:scaling>
        <c:delete val="0"/>
        <c:axPos val="b"/>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254132640"/>
        <c:crosses val="autoZero"/>
        <c:crossBetween val="between"/>
      </c:valAx>
      <c:spPr>
        <a:noFill/>
        <a:ln w="25400">
          <a:noFill/>
        </a:ln>
      </c:spPr>
    </c:plotArea>
    <c:legend>
      <c:legendPos val="r"/>
      <c:layout>
        <c:manualLayout>
          <c:xMode val="edge"/>
          <c:yMode val="edge"/>
          <c:x val="2.7404217493408298E-2"/>
          <c:y val="0.81891549270626884"/>
          <c:w val="0.95229751887421399"/>
          <c:h val="0.16057207134822438"/>
        </c:manualLayout>
      </c:layout>
      <c:overlay val="0"/>
      <c:spPr>
        <a:noFill/>
        <a:ln w="25400">
          <a:noFill/>
        </a:ln>
      </c:spPr>
      <c:txPr>
        <a:bodyPr/>
        <a:lstStyle/>
        <a:p>
          <a:pPr>
            <a:defRPr sz="620" b="0" i="0" u="none" strike="noStrike" baseline="0">
              <a:solidFill>
                <a:srgbClr val="000000"/>
              </a:solidFill>
              <a:latin typeface="Arial"/>
              <a:ea typeface="Arial"/>
              <a:cs typeface="Arial"/>
            </a:defRPr>
          </a:pPr>
          <a:endParaRPr lang="en-US"/>
        </a:p>
      </c:txPr>
    </c:legend>
    <c:plotVisOnly val="1"/>
    <c:dispBlanksAs val="gap"/>
    <c:showDLblsOverMax val="0"/>
  </c:chart>
  <c:spPr>
    <a:noFill/>
    <a:ln w="9525">
      <a:noFill/>
    </a:ln>
  </c:spPr>
  <c:txPr>
    <a:bodyPr/>
    <a:lstStyle/>
    <a:p>
      <a:pPr>
        <a:defRPr sz="550" b="0" i="0" u="none" strike="noStrike" baseline="0">
          <a:solidFill>
            <a:srgbClr val="000000"/>
          </a:solidFill>
          <a:latin typeface="Arial"/>
          <a:ea typeface="Arial"/>
          <a:cs typeface="Arial"/>
        </a:defRPr>
      </a:pPr>
      <a:endParaRPr lang="en-US"/>
    </a:p>
  </c:txPr>
  <c:printSettings>
    <c:headerFooter alignWithMargins="0"/>
    <c:pageMargins b="1" l="0.75000000000000133" r="0.75000000000000133" t="1" header="0.5" footer="0.5"/>
    <c:pageSetup paperSize="9" orientation="landscape" verticalDpi="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0"/>
    <c:plotArea>
      <c:layout>
        <c:manualLayout>
          <c:layoutTarget val="inner"/>
          <c:xMode val="edge"/>
          <c:yMode val="edge"/>
          <c:x val="0.18791869184631896"/>
          <c:y val="0.12154728922244371"/>
          <c:w val="0.65390610983753616"/>
          <c:h val="0.5524876782838356"/>
        </c:manualLayout>
      </c:layout>
      <c:barChart>
        <c:barDir val="bar"/>
        <c:grouping val="percentStacked"/>
        <c:varyColors val="0"/>
        <c:ser>
          <c:idx val="1"/>
          <c:order val="0"/>
          <c:tx>
            <c:strRef>
              <c:f>'Introducerea datelor'!$D$88</c:f>
              <c:strCache>
                <c:ptCount val="1"/>
                <c:pt idx="0">
                  <c:v># Recepționat</c:v>
                </c:pt>
              </c:strCache>
            </c:strRef>
          </c:tx>
          <c:spPr>
            <a:solidFill>
              <a:srgbClr val="99CC00"/>
            </a:solidFill>
            <a:ln w="25400">
              <a:noFill/>
            </a:ln>
            <a:effectLst>
              <a:outerShdw dist="35921" dir="2700000" algn="br">
                <a:srgbClr val="000000"/>
              </a:outerShdw>
            </a:effectLst>
          </c:spPr>
          <c:invertIfNegative val="0"/>
          <c:dLbls>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'Introducerea datelor'!$B$89:$B$90</c:f>
              <c:strCache>
                <c:ptCount val="2"/>
                <c:pt idx="0">
                  <c:v>SSR către SR</c:v>
                </c:pt>
                <c:pt idx="1">
                  <c:v>SR către RP</c:v>
                </c:pt>
              </c:strCache>
            </c:strRef>
          </c:cat>
          <c:val>
            <c:numRef>
              <c:f>'Introducerea datelor'!$D$89:$D$90</c:f>
              <c:numCache>
                <c:formatCode>0</c:formatCode>
                <c:ptCount val="2"/>
              </c:numCache>
            </c:numRef>
          </c:val>
        </c:ser>
        <c:ser>
          <c:idx val="2"/>
          <c:order val="1"/>
          <c:tx>
            <c:strRef>
              <c:f>'Introducerea datelor'!$E$88</c:f>
              <c:strCache>
                <c:ptCount val="1"/>
                <c:pt idx="0">
                  <c:v>În așteptare</c:v>
                </c:pt>
              </c:strCache>
            </c:strRef>
          </c:tx>
          <c:spPr>
            <a:solidFill>
              <a:srgbClr val="FF5050"/>
            </a:solidFill>
            <a:ln w="25400">
              <a:noFill/>
            </a:ln>
            <a:effectLst>
              <a:outerShdw dist="35921" dir="2700000" algn="br">
                <a:srgbClr val="000000"/>
              </a:outerShdw>
            </a:effectLst>
          </c:spPr>
          <c:invertIfNegative val="0"/>
          <c:dLbls>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'Introducerea datelor'!$B$89:$B$90</c:f>
              <c:strCache>
                <c:ptCount val="2"/>
                <c:pt idx="0">
                  <c:v>SSR către SR</c:v>
                </c:pt>
                <c:pt idx="1">
                  <c:v>SR către RP</c:v>
                </c:pt>
              </c:strCache>
            </c:strRef>
          </c:cat>
          <c:val>
            <c:numRef>
              <c:f>'Introducerea datelor'!$E$89:$E$90</c:f>
              <c:numCache>
                <c:formatCode>#,##0</c:formatCode>
                <c:ptCount val="2"/>
                <c:pt idx="0" formatCode="0">
                  <c:v>0</c:v>
                </c:pt>
                <c:pt idx="1">
                  <c:v>0</c:v>
                </c:pt>
              </c:numCache>
            </c:numRef>
          </c:val>
        </c:ser>
        <c:dLbls>
          <c:showLegendKey val="0"/>
          <c:showVal val="0"/>
          <c:showCatName val="0"/>
          <c:showSerName val="0"/>
          <c:showPercent val="0"/>
          <c:showBubbleSize val="0"/>
        </c:dLbls>
        <c:gapWidth val="101"/>
        <c:overlap val="100"/>
        <c:axId val="254606472"/>
        <c:axId val="254606856"/>
      </c:barChart>
      <c:catAx>
        <c:axId val="254606472"/>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Calibri"/>
                <a:ea typeface="Calibri"/>
                <a:cs typeface="Calibri"/>
              </a:defRPr>
            </a:pPr>
            <a:endParaRPr lang="en-US"/>
          </a:p>
        </c:txPr>
        <c:crossAx val="254606856"/>
        <c:crosses val="autoZero"/>
        <c:auto val="1"/>
        <c:lblAlgn val="ctr"/>
        <c:lblOffset val="100"/>
        <c:noMultiLvlLbl val="0"/>
      </c:catAx>
      <c:valAx>
        <c:axId val="254606856"/>
        <c:scaling>
          <c:orientation val="minMax"/>
        </c:scaling>
        <c:delete val="0"/>
        <c:axPos val="t"/>
        <c:majorGridlines>
          <c:spPr>
            <a:ln w="3175">
              <a:solidFill>
                <a:srgbClr val="000000"/>
              </a:solidFill>
              <a:prstDash val="solid"/>
            </a:ln>
          </c:spPr>
        </c:majorGridlines>
        <c:numFmt formatCode="0%" sourceLinked="1"/>
        <c:majorTickMark val="out"/>
        <c:minorTickMark val="none"/>
        <c:tickLblPos val="low"/>
        <c:spPr>
          <a:ln w="3175">
            <a:solidFill>
              <a:srgbClr val="000000"/>
            </a:solidFill>
            <a:prstDash val="solid"/>
          </a:ln>
        </c:spPr>
        <c:txPr>
          <a:bodyPr rot="0" vert="horz"/>
          <a:lstStyle/>
          <a:p>
            <a:pPr>
              <a:defRPr sz="1000" b="0" i="0" u="none" strike="noStrike" baseline="0">
                <a:solidFill>
                  <a:srgbClr val="000000"/>
                </a:solidFill>
                <a:latin typeface="Calibri"/>
                <a:ea typeface="Calibri"/>
                <a:cs typeface="Calibri"/>
              </a:defRPr>
            </a:pPr>
            <a:endParaRPr lang="en-US"/>
          </a:p>
        </c:txPr>
        <c:crossAx val="254606472"/>
        <c:crosses val="max"/>
        <c:crossBetween val="between"/>
      </c:valAx>
    </c:plotArea>
    <c:legend>
      <c:legendPos val="r"/>
      <c:legendEntry>
        <c:idx val="0"/>
        <c:txPr>
          <a:bodyPr/>
          <a:lstStyle/>
          <a:p>
            <a:pPr>
              <a:defRPr sz="620" b="0" i="0" u="none" strike="noStrike" baseline="0">
                <a:solidFill>
                  <a:srgbClr val="000000"/>
                </a:solidFill>
                <a:latin typeface="Calibri"/>
                <a:ea typeface="Calibri"/>
                <a:cs typeface="Calibri"/>
              </a:defRPr>
            </a:pPr>
            <a:endParaRPr lang="en-US"/>
          </a:p>
        </c:txPr>
      </c:legendEntry>
      <c:legendEntry>
        <c:idx val="1"/>
        <c:txPr>
          <a:bodyPr/>
          <a:lstStyle/>
          <a:p>
            <a:pPr>
              <a:defRPr sz="620" b="0" i="0" u="none" strike="noStrike" baseline="0">
                <a:solidFill>
                  <a:srgbClr val="000000"/>
                </a:solidFill>
                <a:latin typeface="Calibri"/>
                <a:ea typeface="Calibri"/>
                <a:cs typeface="Calibri"/>
              </a:defRPr>
            </a:pPr>
            <a:endParaRPr lang="en-US"/>
          </a:p>
        </c:txPr>
      </c:legendEntry>
      <c:layout>
        <c:manualLayout>
          <c:xMode val="edge"/>
          <c:yMode val="edge"/>
          <c:x val="0.31858431758530192"/>
          <c:y val="0.8001257250251127"/>
          <c:w val="0.35517857142857157"/>
          <c:h val="0.13243446421049224"/>
        </c:manualLayout>
      </c:layout>
      <c:overlay val="0"/>
      <c:spPr>
        <a:noFill/>
        <a:ln w="25400">
          <a:noFill/>
        </a:ln>
      </c:spPr>
      <c:txPr>
        <a:bodyPr/>
        <a:lstStyle/>
        <a:p>
          <a:pPr>
            <a:defRPr sz="620" b="0" i="0" u="none" strike="noStrike" baseline="0">
              <a:solidFill>
                <a:srgbClr val="000000"/>
              </a:solidFill>
              <a:latin typeface="Calibri"/>
              <a:ea typeface="Calibri"/>
              <a:cs typeface="Calibri"/>
            </a:defRPr>
          </a:pPr>
          <a:endParaRPr lang="en-US"/>
        </a:p>
      </c:txPr>
    </c:legend>
    <c:plotVisOnly val="1"/>
    <c:dispBlanksAs val="gap"/>
    <c:showDLblsOverMax val="0"/>
  </c:chart>
  <c:spPr>
    <a:noFill/>
    <a:ln w="9525">
      <a:noFill/>
    </a:ln>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1" l="0.75000000000000133" r="0.75000000000000133" t="1" header="0.5" footer="0.5"/>
    <c:pageSetup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671679861629087"/>
          <c:y val="0.10989010989011004"/>
          <c:w val="0.81094724363350434"/>
          <c:h val="0.54395604395604358"/>
        </c:manualLayout>
      </c:layout>
      <c:lineChart>
        <c:grouping val="standard"/>
        <c:varyColors val="0"/>
        <c:ser>
          <c:idx val="0"/>
          <c:order val="0"/>
          <c:tx>
            <c:strRef>
              <c:f>'Introducerea datelor'!$B$98</c:f>
              <c:strCache>
                <c:ptCount val="1"/>
                <c:pt idx="0">
                  <c:v>Buget Aprobat cumulativ*</c:v>
                </c:pt>
              </c:strCache>
            </c:strRef>
          </c:tx>
          <c:spPr>
            <a:ln w="25400">
              <a:solidFill>
                <a:srgbClr val="000080"/>
              </a:solidFill>
              <a:prstDash val="solid"/>
            </a:ln>
          </c:spPr>
          <c:marker>
            <c:symbol val="diamond"/>
            <c:size val="7"/>
            <c:spPr>
              <a:solidFill>
                <a:srgbClr val="000080"/>
              </a:solidFill>
              <a:ln>
                <a:solidFill>
                  <a:srgbClr val="000080"/>
                </a:solidFill>
                <a:prstDash val="solid"/>
              </a:ln>
            </c:spPr>
          </c:marker>
          <c:val>
            <c:numRef>
              <c:f>'Introducerea datelor'!$C$98:$N$98</c:f>
              <c:numCache>
                <c:formatCode>#,##0</c:formatCode>
                <c:ptCount val="12"/>
                <c:pt idx="0">
                  <c:v>6155290.9999999991</c:v>
                </c:pt>
                <c:pt idx="1">
                  <c:v>7390231.5099999988</c:v>
                </c:pt>
                <c:pt idx="2">
                  <c:v>8550797.9499999993</c:v>
                </c:pt>
                <c:pt idx="3">
                  <c:v>9352686.379999999</c:v>
                </c:pt>
                <c:pt idx="4">
                  <c:v>9352686.379999999</c:v>
                </c:pt>
                <c:pt idx="5">
                  <c:v>9352686.379999999</c:v>
                </c:pt>
                <c:pt idx="6">
                  <c:v>9352686.379999999</c:v>
                </c:pt>
                <c:pt idx="7">
                  <c:v>9352686.379999999</c:v>
                </c:pt>
                <c:pt idx="8">
                  <c:v>9352686.379999999</c:v>
                </c:pt>
                <c:pt idx="9">
                  <c:v>9352686.379999999</c:v>
                </c:pt>
                <c:pt idx="10">
                  <c:v>9352686.379999999</c:v>
                </c:pt>
                <c:pt idx="11">
                  <c:v>9352686.379999999</c:v>
                </c:pt>
              </c:numCache>
            </c:numRef>
          </c:val>
          <c:smooth val="0"/>
        </c:ser>
        <c:ser>
          <c:idx val="1"/>
          <c:order val="1"/>
          <c:tx>
            <c:strRef>
              <c:f>'Introducerea datelor'!$B$99</c:f>
              <c:strCache>
                <c:ptCount val="1"/>
                <c:pt idx="0">
                  <c:v>Obligațiuni cumulative</c:v>
                </c:pt>
              </c:strCache>
            </c:strRef>
          </c:tx>
          <c:spPr>
            <a:ln w="12700">
              <a:solidFill>
                <a:srgbClr val="3366FF"/>
              </a:solidFill>
              <a:prstDash val="solid"/>
            </a:ln>
          </c:spPr>
          <c:marker>
            <c:symbol val="square"/>
            <c:size val="5"/>
            <c:spPr>
              <a:solidFill>
                <a:srgbClr val="99CCFF"/>
              </a:solidFill>
              <a:ln>
                <a:solidFill>
                  <a:srgbClr val="000080"/>
                </a:solidFill>
                <a:prstDash val="solid"/>
              </a:ln>
            </c:spPr>
          </c:marker>
          <c:val>
            <c:numRef>
              <c:f>'Introducerea datelor'!$C$99:$N$99</c:f>
              <c:numCache>
                <c:formatCode>#,##0</c:formatCode>
                <c:ptCount val="12"/>
                <c:pt idx="0">
                  <c:v>6226215.8600000003</c:v>
                </c:pt>
                <c:pt idx="1">
                  <c:v>7229224.0600000005</c:v>
                </c:pt>
                <c:pt idx="2">
                  <c:v>8329708.5700000003</c:v>
                </c:pt>
                <c:pt idx="3">
                  <c:v>9617299.3499999996</c:v>
                </c:pt>
                <c:pt idx="4">
                  <c:v>9617299.3499999996</c:v>
                </c:pt>
                <c:pt idx="5">
                  <c:v>9617299.3499999996</c:v>
                </c:pt>
                <c:pt idx="6">
                  <c:v>9617299.3499999996</c:v>
                </c:pt>
                <c:pt idx="7">
                  <c:v>9617299.3499999996</c:v>
                </c:pt>
                <c:pt idx="8">
                  <c:v>9617299.3499999996</c:v>
                </c:pt>
                <c:pt idx="9">
                  <c:v>9617299.3499999996</c:v>
                </c:pt>
                <c:pt idx="10">
                  <c:v>9617299.3499999996</c:v>
                </c:pt>
                <c:pt idx="11">
                  <c:v>9617299.3499999996</c:v>
                </c:pt>
              </c:numCache>
            </c:numRef>
          </c:val>
          <c:smooth val="0"/>
        </c:ser>
        <c:ser>
          <c:idx val="2"/>
          <c:order val="2"/>
          <c:tx>
            <c:strRef>
              <c:f>'Introducerea datelor'!$B$100</c:f>
              <c:strCache>
                <c:ptCount val="1"/>
                <c:pt idx="0">
                  <c:v>Cheltuieli cumulative</c:v>
                </c:pt>
              </c:strCache>
            </c:strRef>
          </c:tx>
          <c:spPr>
            <a:ln w="25400">
              <a:solidFill>
                <a:srgbClr val="FFCC99"/>
              </a:solidFill>
              <a:prstDash val="solid"/>
            </a:ln>
          </c:spPr>
          <c:marker>
            <c:symbol val="triangle"/>
            <c:size val="5"/>
            <c:spPr>
              <a:solidFill>
                <a:srgbClr val="FFCC99"/>
              </a:solidFill>
              <a:ln>
                <a:solidFill>
                  <a:srgbClr val="FF6600"/>
                </a:solidFill>
                <a:prstDash val="solid"/>
              </a:ln>
            </c:spPr>
          </c:marker>
          <c:val>
            <c:numRef>
              <c:f>'Introducerea datelor'!$C$100:$N$100</c:f>
              <c:numCache>
                <c:formatCode>#,##0</c:formatCode>
                <c:ptCount val="12"/>
                <c:pt idx="0">
                  <c:v>5932415.0899999999</c:v>
                </c:pt>
                <c:pt idx="1">
                  <c:v>6914404.5999999996</c:v>
                </c:pt>
                <c:pt idx="2">
                  <c:v>8028417.5499999998</c:v>
                </c:pt>
                <c:pt idx="3">
                  <c:v>9351174.3300000001</c:v>
                </c:pt>
                <c:pt idx="4">
                  <c:v>9351174.3300000001</c:v>
                </c:pt>
                <c:pt idx="5">
                  <c:v>9351174.3300000001</c:v>
                </c:pt>
                <c:pt idx="6">
                  <c:v>9351174.3300000001</c:v>
                </c:pt>
                <c:pt idx="7">
                  <c:v>9351174.3300000001</c:v>
                </c:pt>
                <c:pt idx="8">
                  <c:v>9351174.3300000001</c:v>
                </c:pt>
                <c:pt idx="9">
                  <c:v>9351174.3300000001</c:v>
                </c:pt>
                <c:pt idx="10">
                  <c:v>9351174.3300000001</c:v>
                </c:pt>
                <c:pt idx="11">
                  <c:v>9351174.3300000001</c:v>
                </c:pt>
              </c:numCache>
            </c:numRef>
          </c:val>
          <c:smooth val="0"/>
        </c:ser>
        <c:dLbls>
          <c:showLegendKey val="0"/>
          <c:showVal val="0"/>
          <c:showCatName val="0"/>
          <c:showSerName val="0"/>
          <c:showPercent val="0"/>
          <c:showBubbleSize val="0"/>
        </c:dLbls>
        <c:marker val="1"/>
        <c:smooth val="0"/>
        <c:axId val="254037768"/>
        <c:axId val="254038160"/>
      </c:lineChart>
      <c:catAx>
        <c:axId val="25403776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675" b="0" i="0" u="none" strike="noStrike" baseline="0">
                <a:solidFill>
                  <a:srgbClr val="000000"/>
                </a:solidFill>
                <a:latin typeface="Arial"/>
                <a:ea typeface="Arial"/>
                <a:cs typeface="Arial"/>
              </a:defRPr>
            </a:pPr>
            <a:endParaRPr lang="en-US"/>
          </a:p>
        </c:txPr>
        <c:crossAx val="254038160"/>
        <c:crosses val="autoZero"/>
        <c:auto val="1"/>
        <c:lblAlgn val="ctr"/>
        <c:lblOffset val="100"/>
        <c:tickLblSkip val="1"/>
        <c:tickMarkSkip val="1"/>
        <c:noMultiLvlLbl val="0"/>
      </c:catAx>
      <c:valAx>
        <c:axId val="254038160"/>
        <c:scaling>
          <c:orientation val="minMax"/>
        </c:scaling>
        <c:delete val="0"/>
        <c:axPos val="l"/>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425" b="0" i="0" u="none" strike="noStrike" baseline="0">
                <a:solidFill>
                  <a:srgbClr val="000000"/>
                </a:solidFill>
                <a:latin typeface="Arial"/>
                <a:ea typeface="Arial"/>
                <a:cs typeface="Arial"/>
              </a:defRPr>
            </a:pPr>
            <a:endParaRPr lang="en-US"/>
          </a:p>
        </c:txPr>
        <c:crossAx val="254037768"/>
        <c:crosses val="autoZero"/>
        <c:crossBetween val="between"/>
      </c:valAx>
      <c:spPr>
        <a:solidFill>
          <a:srgbClr val="FFFFFF"/>
        </a:solidFill>
        <a:ln w="12700">
          <a:solidFill>
            <a:srgbClr val="808080"/>
          </a:solidFill>
          <a:prstDash val="solid"/>
        </a:ln>
      </c:spPr>
    </c:plotArea>
    <c:legend>
      <c:legendPos val="r"/>
      <c:layout>
        <c:manualLayout>
          <c:xMode val="edge"/>
          <c:yMode val="edge"/>
          <c:x val="6.7108497293917671E-2"/>
          <c:y val="0.74047715945619164"/>
          <c:w val="0.92212083911347342"/>
          <c:h val="0.17890707481789497"/>
        </c:manualLayout>
      </c:layout>
      <c:overlay val="0"/>
      <c:spPr>
        <a:noFill/>
        <a:ln w="25400">
          <a:noFill/>
        </a:ln>
      </c:spPr>
      <c:txPr>
        <a:bodyPr/>
        <a:lstStyle/>
        <a:p>
          <a:pPr>
            <a:defRPr sz="460" b="0" i="0" u="none" strike="noStrike" baseline="0">
              <a:solidFill>
                <a:srgbClr val="000000"/>
              </a:solidFill>
              <a:latin typeface="Arial"/>
              <a:ea typeface="Arial"/>
              <a:cs typeface="Arial"/>
            </a:defRPr>
          </a:pPr>
          <a:endParaRPr lang="en-US"/>
        </a:p>
      </c:txPr>
    </c:legend>
    <c:plotVisOnly val="1"/>
    <c:dispBlanksAs val="gap"/>
    <c:showDLblsOverMax val="0"/>
  </c:chart>
  <c:spPr>
    <a:no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133" r="0.75000000000000133" t="1" header="0.5" footer="0.5"/>
    <c:pageSetup paperSize="9" orientation="landscape" verticalDpi="0"/>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8086500655307994"/>
          <c:y val="5.2401746724890827E-2"/>
          <c:w val="0.80996068152031453"/>
          <c:h val="0.64192139737991416"/>
        </c:manualLayout>
      </c:layout>
      <c:barChart>
        <c:barDir val="col"/>
        <c:grouping val="clustered"/>
        <c:varyColors val="0"/>
        <c:ser>
          <c:idx val="0"/>
          <c:order val="0"/>
          <c:tx>
            <c:strRef>
              <c:f>'Introducerea datelor'!$B$33</c:f>
              <c:strCache>
                <c:ptCount val="1"/>
                <c:pt idx="0">
                  <c:v>Buget Cumulativ</c:v>
                </c:pt>
              </c:strCache>
            </c:strRef>
          </c:tx>
          <c:spPr>
            <a:solidFill>
              <a:schemeClr val="accent2">
                <a:lumMod val="40000"/>
                <a:lumOff val="60000"/>
              </a:schemeClr>
            </a:solidFill>
            <a:ln w="3175">
              <a:solidFill>
                <a:srgbClr val="000000"/>
              </a:solidFill>
              <a:prstDash val="solid"/>
            </a:ln>
            <a:effectLst>
              <a:outerShdw blurRad="63500" dist="38100" dir="2700000" algn="br">
                <a:srgbClr val="000000"/>
              </a:outerShdw>
            </a:effectLst>
          </c:spPr>
          <c:invertIfNegative val="0"/>
          <c:val>
            <c:numRef>
              <c:f>'Introducerea datelor'!$C$33:$N$33</c:f>
              <c:numCache>
                <c:formatCode>#,##0</c:formatCode>
                <c:ptCount val="12"/>
                <c:pt idx="0">
                  <c:v>9172167.4499999993</c:v>
                </c:pt>
                <c:pt idx="1">
                  <c:v>10668150.789999999</c:v>
                </c:pt>
                <c:pt idx="2">
                  <c:v>12040591.76</c:v>
                </c:pt>
                <c:pt idx="3">
                  <c:v>13063822.76</c:v>
                </c:pt>
                <c:pt idx="4">
                  <c:v>0</c:v>
                </c:pt>
                <c:pt idx="5">
                  <c:v>0</c:v>
                </c:pt>
                <c:pt idx="6">
                  <c:v>0</c:v>
                </c:pt>
                <c:pt idx="7">
                  <c:v>0</c:v>
                </c:pt>
                <c:pt idx="8">
                  <c:v>0</c:v>
                </c:pt>
                <c:pt idx="9">
                  <c:v>0</c:v>
                </c:pt>
                <c:pt idx="10">
                  <c:v>0</c:v>
                </c:pt>
                <c:pt idx="11">
                  <c:v>0</c:v>
                </c:pt>
              </c:numCache>
            </c:numRef>
          </c:val>
        </c:ser>
        <c:ser>
          <c:idx val="1"/>
          <c:order val="1"/>
          <c:tx>
            <c:strRef>
              <c:f>'Introducerea datelor'!$B$34</c:f>
              <c:strCache>
                <c:ptCount val="1"/>
                <c:pt idx="0">
                  <c:v>Debursări cumulative</c:v>
                </c:pt>
              </c:strCache>
            </c:strRef>
          </c:tx>
          <c:spPr>
            <a:solidFill>
              <a:srgbClr val="0070C0"/>
            </a:solidFill>
            <a:ln w="3175">
              <a:solidFill>
                <a:srgbClr val="000000"/>
              </a:solidFill>
              <a:prstDash val="solid"/>
            </a:ln>
            <a:effectLst>
              <a:outerShdw blurRad="50800" dist="50800" dir="5400000" algn="ctr" rotWithShape="0">
                <a:schemeClr val="tx1"/>
              </a:outerShdw>
            </a:effectLst>
          </c:spPr>
          <c:invertIfNegative val="0"/>
          <c:val>
            <c:numRef>
              <c:f>'Introducerea datelor'!$C$34:$N$34</c:f>
              <c:numCache>
                <c:formatCode>#,##0</c:formatCode>
                <c:ptCount val="12"/>
                <c:pt idx="0">
                  <c:v>9932743.2899999991</c:v>
                </c:pt>
                <c:pt idx="1">
                  <c:v>12370937.68</c:v>
                </c:pt>
                <c:pt idx="2">
                  <c:v>12370937.68</c:v>
                </c:pt>
                <c:pt idx="3">
                  <c:v>12370937.68</c:v>
                </c:pt>
                <c:pt idx="4">
                  <c:v>0</c:v>
                </c:pt>
                <c:pt idx="5">
                  <c:v>0</c:v>
                </c:pt>
                <c:pt idx="6">
                  <c:v>0</c:v>
                </c:pt>
                <c:pt idx="7">
                  <c:v>0</c:v>
                </c:pt>
                <c:pt idx="8">
                  <c:v>0</c:v>
                </c:pt>
                <c:pt idx="9">
                  <c:v>0</c:v>
                </c:pt>
                <c:pt idx="10">
                  <c:v>0</c:v>
                </c:pt>
                <c:pt idx="11">
                  <c:v>0</c:v>
                </c:pt>
              </c:numCache>
            </c:numRef>
          </c:val>
        </c:ser>
        <c:dLbls>
          <c:showLegendKey val="0"/>
          <c:showVal val="0"/>
          <c:showCatName val="0"/>
          <c:showSerName val="0"/>
          <c:showPercent val="0"/>
          <c:showBubbleSize val="0"/>
        </c:dLbls>
        <c:gapWidth val="70"/>
        <c:axId val="254038944"/>
        <c:axId val="254039336"/>
      </c:barChart>
      <c:catAx>
        <c:axId val="254038944"/>
        <c:scaling>
          <c:orientation val="minMax"/>
        </c:scaling>
        <c:delete val="0"/>
        <c:axPos val="b"/>
        <c:title>
          <c:tx>
            <c:rich>
              <a:bodyPr/>
              <a:lstStyle/>
              <a:p>
                <a:pPr>
                  <a:defRPr sz="575" b="1" i="0" u="none" strike="noStrike" baseline="0">
                    <a:solidFill>
                      <a:srgbClr val="000000"/>
                    </a:solidFill>
                    <a:latin typeface="Arial"/>
                    <a:ea typeface="Arial"/>
                    <a:cs typeface="Arial"/>
                  </a:defRPr>
                </a:pPr>
                <a:r>
                  <a:rPr lang="en-US"/>
                  <a:t>Reporting Period</a:t>
                </a:r>
              </a:p>
            </c:rich>
          </c:tx>
          <c:layout>
            <c:manualLayout>
              <c:xMode val="edge"/>
              <c:yMode val="edge"/>
              <c:x val="0.48066290143051499"/>
              <c:y val="0.78695641210787526"/>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2700000" vert="horz"/>
          <a:lstStyle/>
          <a:p>
            <a:pPr>
              <a:defRPr sz="600" b="0" i="0" u="none" strike="noStrike" baseline="0">
                <a:solidFill>
                  <a:srgbClr val="000000"/>
                </a:solidFill>
                <a:latin typeface="Arial"/>
                <a:ea typeface="Arial"/>
                <a:cs typeface="Arial"/>
              </a:defRPr>
            </a:pPr>
            <a:endParaRPr lang="en-US"/>
          </a:p>
        </c:txPr>
        <c:crossAx val="254039336"/>
        <c:crosses val="autoZero"/>
        <c:auto val="1"/>
        <c:lblAlgn val="ctr"/>
        <c:lblOffset val="100"/>
        <c:tickLblSkip val="1"/>
        <c:tickMarkSkip val="1"/>
        <c:noMultiLvlLbl val="0"/>
      </c:catAx>
      <c:valAx>
        <c:axId val="254039336"/>
        <c:scaling>
          <c:orientation val="minMax"/>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600" b="0" i="0" u="none" strike="noStrike" baseline="0">
                <a:solidFill>
                  <a:srgbClr val="000000"/>
                </a:solidFill>
                <a:latin typeface="Arial"/>
                <a:ea typeface="Arial"/>
                <a:cs typeface="Arial"/>
              </a:defRPr>
            </a:pPr>
            <a:endParaRPr lang="en-US"/>
          </a:p>
        </c:txPr>
        <c:crossAx val="254038944"/>
        <c:crosses val="autoZero"/>
        <c:crossBetween val="between"/>
      </c:valAx>
      <c:spPr>
        <a:solidFill>
          <a:srgbClr val="FFFFFF"/>
        </a:solidFill>
        <a:ln w="3175">
          <a:solidFill>
            <a:srgbClr val="000000"/>
          </a:solidFill>
          <a:prstDash val="solid"/>
        </a:ln>
      </c:spPr>
    </c:plotArea>
    <c:legend>
      <c:legendPos val="r"/>
      <c:legendEntry>
        <c:idx val="0"/>
        <c:txPr>
          <a:bodyPr/>
          <a:lstStyle/>
          <a:p>
            <a:pPr>
              <a:defRPr sz="620" b="0" i="0" u="none" strike="noStrike" baseline="0">
                <a:solidFill>
                  <a:srgbClr val="000000"/>
                </a:solidFill>
                <a:latin typeface="Arial"/>
                <a:ea typeface="Arial"/>
                <a:cs typeface="Arial"/>
              </a:defRPr>
            </a:pPr>
            <a:endParaRPr lang="en-US"/>
          </a:p>
        </c:txPr>
      </c:legendEntry>
      <c:legendEntry>
        <c:idx val="1"/>
        <c:txPr>
          <a:bodyPr/>
          <a:lstStyle/>
          <a:p>
            <a:pPr>
              <a:defRPr sz="620" b="0" i="0" u="none" strike="noStrike" baseline="0">
                <a:solidFill>
                  <a:srgbClr val="000000"/>
                </a:solidFill>
                <a:latin typeface="Arial"/>
                <a:ea typeface="Arial"/>
                <a:cs typeface="Arial"/>
              </a:defRPr>
            </a:pPr>
            <a:endParaRPr lang="en-US"/>
          </a:p>
        </c:txPr>
      </c:legendEntry>
      <c:layout>
        <c:manualLayout>
          <c:xMode val="edge"/>
          <c:yMode val="edge"/>
          <c:x val="0.141649833037886"/>
          <c:y val="0.87772925764192167"/>
          <c:w val="0.84727597531983923"/>
          <c:h val="0.10480349344978168"/>
        </c:manualLayout>
      </c:layout>
      <c:overlay val="0"/>
      <c:spPr>
        <a:solidFill>
          <a:srgbClr val="FFFFFF"/>
        </a:solidFill>
        <a:ln w="3175">
          <a:solidFill>
            <a:srgbClr val="000000"/>
          </a:solidFill>
          <a:prstDash val="solid"/>
        </a:ln>
      </c:spPr>
      <c:txPr>
        <a:bodyPr/>
        <a:lstStyle/>
        <a:p>
          <a:pPr>
            <a:defRPr sz="440" b="0" i="0" u="none" strike="noStrike" baseline="0">
              <a:solidFill>
                <a:srgbClr val="000000"/>
              </a:solidFill>
              <a:latin typeface="Arial"/>
              <a:ea typeface="Arial"/>
              <a:cs typeface="Arial"/>
            </a:defRPr>
          </a:pPr>
          <a:endParaRPr lang="en-US"/>
        </a:p>
      </c:txPr>
    </c:legend>
    <c:plotVisOnly val="1"/>
    <c:dispBlanksAs val="gap"/>
    <c:showDLblsOverMax val="0"/>
  </c:chart>
  <c:spPr>
    <a:noFill/>
    <a:ln w="9525">
      <a:noFill/>
    </a:ln>
  </c:spPr>
  <c:txPr>
    <a:bodyPr/>
    <a:lstStyle/>
    <a:p>
      <a:pPr>
        <a:defRPr sz="575" b="0" i="0" u="none" strike="noStrike" baseline="0">
          <a:solidFill>
            <a:srgbClr val="000000"/>
          </a:solidFill>
          <a:latin typeface="Arial"/>
          <a:ea typeface="Arial"/>
          <a:cs typeface="Arial"/>
        </a:defRPr>
      </a:pPr>
      <a:endParaRPr lang="en-US"/>
    </a:p>
  </c:txPr>
  <c:printSettings>
    <c:headerFooter alignWithMargins="0"/>
    <c:pageMargins b="1" l="0.75000000000000133" r="0.75000000000000133" t="1" header="0.5" footer="0.5"/>
    <c:pageSetup orientation="landscape"/>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0"/>
    <c:plotArea>
      <c:layout>
        <c:manualLayout>
          <c:layoutTarget val="inner"/>
          <c:xMode val="edge"/>
          <c:yMode val="edge"/>
          <c:x val="0.19434544681968671"/>
          <c:y val="7.5694015811474585E-2"/>
          <c:w val="0.74366824572258583"/>
          <c:h val="0.58032078788797015"/>
        </c:manualLayout>
      </c:layout>
      <c:barChart>
        <c:barDir val="col"/>
        <c:grouping val="stacked"/>
        <c:varyColors val="0"/>
        <c:ser>
          <c:idx val="0"/>
          <c:order val="0"/>
          <c:spPr>
            <a:solidFill>
              <a:schemeClr val="accent1">
                <a:lumMod val="75000"/>
              </a:schemeClr>
            </a:solidFill>
            <a:ln w="3175">
              <a:solidFill>
                <a:sysClr val="windowText" lastClr="000000">
                  <a:lumMod val="95000"/>
                  <a:lumOff val="5000"/>
                </a:sysClr>
              </a:solidFill>
            </a:ln>
            <a:effectLst>
              <a:outerShdw blurRad="50800" dist="38100" dir="2700000" algn="ctr" rotWithShape="0">
                <a:sysClr val="windowText" lastClr="000000"/>
              </a:outerShdw>
            </a:effectLst>
            <a:scene3d>
              <a:camera prst="orthographicFront"/>
              <a:lightRig rig="threePt" dir="t">
                <a:rot lat="0" lon="0" rev="1200000"/>
              </a:lightRig>
            </a:scene3d>
            <a:sp3d/>
          </c:spPr>
          <c:invertIfNegative val="0"/>
          <c:cat>
            <c:strRef>
              <c:f>'Introducerea datelor'!$B$52:$B$55</c:f>
              <c:strCache>
                <c:ptCount val="4"/>
                <c:pt idx="0">
                  <c:v>Debursat de către Fondul Global</c:v>
                </c:pt>
                <c:pt idx="1">
                  <c:v>Cheltuielile și debursările RP </c:v>
                </c:pt>
                <c:pt idx="2">
                  <c:v>Debursări către SR</c:v>
                </c:pt>
                <c:pt idx="3">
                  <c:v>Cheltuielile SR</c:v>
                </c:pt>
              </c:strCache>
            </c:strRef>
          </c:cat>
          <c:val>
            <c:numRef>
              <c:f>'Introducerea datelor'!$C$52:$C$55</c:f>
              <c:numCache>
                <c:formatCode>#,##0</c:formatCode>
                <c:ptCount val="4"/>
                <c:pt idx="0">
                  <c:v>12370937.68</c:v>
                </c:pt>
                <c:pt idx="1">
                  <c:v>11732100</c:v>
                </c:pt>
                <c:pt idx="2">
                  <c:v>194116.33000000002</c:v>
                </c:pt>
                <c:pt idx="3">
                  <c:v>194116.33</c:v>
                </c:pt>
              </c:numCache>
            </c:numRef>
          </c:val>
        </c:ser>
        <c:ser>
          <c:idx val="1"/>
          <c:order val="1"/>
          <c:spPr>
            <a:solidFill>
              <a:schemeClr val="accent5">
                <a:lumMod val="60000"/>
                <a:lumOff val="40000"/>
              </a:schemeClr>
            </a:solidFill>
            <a:ln w="3175">
              <a:solidFill>
                <a:sysClr val="windowText" lastClr="000000">
                  <a:lumMod val="95000"/>
                  <a:lumOff val="5000"/>
                </a:sysClr>
              </a:solidFill>
            </a:ln>
            <a:effectLst>
              <a:outerShdw blurRad="50800" dist="38100" dir="2700000" algn="ctr" rotWithShape="0">
                <a:sysClr val="windowText" lastClr="000000"/>
              </a:outerShdw>
            </a:effectLst>
            <a:scene3d>
              <a:camera prst="orthographicFront"/>
              <a:lightRig rig="threePt" dir="t">
                <a:rot lat="0" lon="0" rev="1200000"/>
              </a:lightRig>
            </a:scene3d>
            <a:sp3d/>
          </c:spPr>
          <c:invertIfNegative val="0"/>
          <c:cat>
            <c:strRef>
              <c:f>'Introducerea datelor'!$B$52:$B$55</c:f>
              <c:strCache>
                <c:ptCount val="4"/>
                <c:pt idx="0">
                  <c:v>Debursat de către Fondul Global</c:v>
                </c:pt>
                <c:pt idx="1">
                  <c:v>Cheltuielile și debursările RP </c:v>
                </c:pt>
                <c:pt idx="2">
                  <c:v>Debursări către SR</c:v>
                </c:pt>
                <c:pt idx="3">
                  <c:v>Cheltuielile SR</c:v>
                </c:pt>
              </c:strCache>
            </c:strRef>
          </c:cat>
          <c:val>
            <c:numRef>
              <c:f>'Introducerea datelor'!$D$52:$D$55</c:f>
              <c:numCache>
                <c:formatCode>#,##0</c:formatCode>
                <c:ptCount val="4"/>
                <c:pt idx="1">
                  <c:v>1535125.58</c:v>
                </c:pt>
                <c:pt idx="2">
                  <c:v>0</c:v>
                </c:pt>
                <c:pt idx="3">
                  <c:v>0</c:v>
                </c:pt>
              </c:numCache>
            </c:numRef>
          </c:val>
        </c:ser>
        <c:dLbls>
          <c:showLegendKey val="0"/>
          <c:showVal val="0"/>
          <c:showCatName val="0"/>
          <c:showSerName val="0"/>
          <c:showPercent val="0"/>
          <c:showBubbleSize val="0"/>
        </c:dLbls>
        <c:gapWidth val="150"/>
        <c:overlap val="100"/>
        <c:axId val="254040120"/>
        <c:axId val="254040512"/>
      </c:barChart>
      <c:catAx>
        <c:axId val="254040120"/>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254040512"/>
        <c:crossesAt val="0"/>
        <c:auto val="1"/>
        <c:lblAlgn val="ctr"/>
        <c:lblOffset val="100"/>
        <c:noMultiLvlLbl val="0"/>
      </c:catAx>
      <c:valAx>
        <c:axId val="254040512"/>
        <c:scaling>
          <c:orientation val="minMax"/>
        </c:scaling>
        <c:delete val="0"/>
        <c:axPos val="l"/>
        <c:majorGridlines/>
        <c:numFmt formatCode="#,##0" sourceLinked="0"/>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en-US"/>
          </a:p>
        </c:txPr>
        <c:crossAx val="254040120"/>
        <c:crosses val="autoZero"/>
        <c:crossBetween val="between"/>
      </c:valAx>
      <c:dTable>
        <c:showHorzBorder val="1"/>
        <c:showVertBorder val="1"/>
        <c:showOutline val="1"/>
        <c:showKeys val="1"/>
        <c:spPr>
          <a:ln w="3175">
            <a:solidFill>
              <a:srgbClr val="000000"/>
            </a:solidFill>
            <a:prstDash val="solid"/>
          </a:ln>
        </c:spPr>
        <c:txPr>
          <a:bodyPr/>
          <a:lstStyle/>
          <a:p>
            <a:pPr rtl="0">
              <a:defRPr sz="500" b="0" i="0" u="none" strike="noStrike" baseline="0">
                <a:solidFill>
                  <a:srgbClr val="000000"/>
                </a:solidFill>
                <a:latin typeface="Calibri"/>
                <a:ea typeface="Calibri"/>
                <a:cs typeface="Calibri"/>
              </a:defRPr>
            </a:pPr>
            <a:endParaRPr lang="en-US"/>
          </a:p>
        </c:txPr>
      </c:dTable>
      <c:spPr>
        <a:ln w="12700">
          <a:solidFill>
            <a:srgbClr val="000000"/>
          </a:solidFill>
        </a:ln>
      </c:spPr>
    </c:plotArea>
    <c:plotVisOnly val="1"/>
    <c:dispBlanksAs val="gap"/>
    <c:showDLblsOverMax val="0"/>
  </c:chart>
  <c:spPr>
    <a:noFill/>
    <a:ln w="9525">
      <a:noFill/>
    </a:ln>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1" l="0.75000000000000133" r="0.75000000000000133" t="1" header="0.5" footer="0.5"/>
    <c:pageSetup orientation="landscape"/>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4742014742014775"/>
          <c:y val="5.4825991939292121E-2"/>
          <c:w val="0.84029484029484192"/>
          <c:h val="0.57374537387847457"/>
        </c:manualLayout>
      </c:layout>
      <c:barChart>
        <c:barDir val="col"/>
        <c:grouping val="clustered"/>
        <c:varyColors val="0"/>
        <c:ser>
          <c:idx val="0"/>
          <c:order val="0"/>
          <c:spPr>
            <a:solidFill>
              <a:srgbClr val="993366"/>
            </a:solidFill>
            <a:ln w="6350">
              <a:solidFill>
                <a:schemeClr val="tx1">
                  <a:lumMod val="95000"/>
                  <a:lumOff val="5000"/>
                </a:schemeClr>
              </a:solidFill>
            </a:ln>
            <a:effectLst>
              <a:outerShdw blurRad="25400" dist="38100" dir="2700000" algn="ctr" rotWithShape="0">
                <a:sysClr val="windowText" lastClr="000000"/>
              </a:outerShdw>
            </a:effectLst>
          </c:spPr>
          <c:invertIfNegative val="0"/>
          <c:cat>
            <c:strRef>
              <c:f>'Introducerea datelor'!$B$39:$B$43</c:f>
              <c:strCache>
                <c:ptCount val="5"/>
                <c:pt idx="0">
                  <c:v>Fortificarea realizării DOTS în scopul ameliorării detecţiei tuberculozei şi a managementului cazului de TB</c:v>
                </c:pt>
                <c:pt idx="1">
                  <c:v>Asigurarea accesului universal la diagnosticul şi tratamentul cazurilor de TB drog-rezistentă</c:v>
                </c:pt>
                <c:pt idx="2">
                  <c:v>Fortificarea sistemului de monitorizare şi evaluare, a managementului şi coordonării sistemului de sănătate pentru pacienţii cu TB </c:v>
                </c:pt>
                <c:pt idx="3">
                  <c:v>Creşterea informării publice despre TB şi reducerea stigmatizării </c:v>
                </c:pt>
                <c:pt idx="4">
                  <c:v>Fortificarea managementului Proiectului</c:v>
                </c:pt>
              </c:strCache>
            </c:strRef>
          </c:cat>
          <c:val>
            <c:numRef>
              <c:f>'Introducerea datelor'!$C$39:$C$43</c:f>
              <c:numCache>
                <c:formatCode>#,##0</c:formatCode>
                <c:ptCount val="5"/>
                <c:pt idx="0">
                  <c:v>708260.63999999978</c:v>
                </c:pt>
                <c:pt idx="1">
                  <c:v>10863384.67</c:v>
                </c:pt>
                <c:pt idx="2">
                  <c:v>424100</c:v>
                </c:pt>
                <c:pt idx="3">
                  <c:v>104794</c:v>
                </c:pt>
                <c:pt idx="4">
                  <c:v>963283.45000000007</c:v>
                </c:pt>
              </c:numCache>
            </c:numRef>
          </c:val>
        </c:ser>
        <c:ser>
          <c:idx val="1"/>
          <c:order val="1"/>
          <c:spPr>
            <a:solidFill>
              <a:schemeClr val="accent4">
                <a:lumMod val="40000"/>
                <a:lumOff val="60000"/>
              </a:schemeClr>
            </a:solidFill>
            <a:ln w="3175">
              <a:solidFill>
                <a:schemeClr val="accent2">
                  <a:lumMod val="50000"/>
                </a:schemeClr>
              </a:solidFill>
            </a:ln>
            <a:effectLst>
              <a:outerShdw blurRad="50800" dist="38100" dir="2100000" algn="ctr" rotWithShape="0">
                <a:schemeClr val="tx1">
                  <a:lumMod val="85000"/>
                  <a:lumOff val="15000"/>
                  <a:alpha val="87000"/>
                </a:schemeClr>
              </a:outerShdw>
            </a:effectLst>
          </c:spPr>
          <c:invertIfNegative val="0"/>
          <c:cat>
            <c:strRef>
              <c:f>'Introducerea datelor'!$B$39:$B$43</c:f>
              <c:strCache>
                <c:ptCount val="5"/>
                <c:pt idx="0">
                  <c:v>Fortificarea realizării DOTS în scopul ameliorării detecţiei tuberculozei şi a managementului cazului de TB</c:v>
                </c:pt>
                <c:pt idx="1">
                  <c:v>Asigurarea accesului universal la diagnosticul şi tratamentul cazurilor de TB drog-rezistentă</c:v>
                </c:pt>
                <c:pt idx="2">
                  <c:v>Fortificarea sistemului de monitorizare şi evaluare, a managementului şi coordonării sistemului de sănătate pentru pacienţii cu TB </c:v>
                </c:pt>
                <c:pt idx="3">
                  <c:v>Creşterea informării publice despre TB şi reducerea stigmatizării </c:v>
                </c:pt>
                <c:pt idx="4">
                  <c:v>Fortificarea managementului Proiectului</c:v>
                </c:pt>
              </c:strCache>
            </c:strRef>
          </c:cat>
          <c:val>
            <c:numRef>
              <c:f>'Introducerea datelor'!$D$39:$D$43</c:f>
              <c:numCache>
                <c:formatCode>#,##0</c:formatCode>
                <c:ptCount val="5"/>
                <c:pt idx="0">
                  <c:v>825822.35999999987</c:v>
                </c:pt>
                <c:pt idx="1">
                  <c:v>11034962.219999999</c:v>
                </c:pt>
                <c:pt idx="2">
                  <c:v>256477.4</c:v>
                </c:pt>
                <c:pt idx="3">
                  <c:v>92909.55</c:v>
                </c:pt>
                <c:pt idx="4">
                  <c:v>991941.57000000007</c:v>
                </c:pt>
              </c:numCache>
            </c:numRef>
          </c:val>
        </c:ser>
        <c:dLbls>
          <c:showLegendKey val="0"/>
          <c:showVal val="0"/>
          <c:showCatName val="0"/>
          <c:showSerName val="0"/>
          <c:showPercent val="0"/>
          <c:showBubbleSize val="0"/>
        </c:dLbls>
        <c:gapWidth val="150"/>
        <c:axId val="254041688"/>
        <c:axId val="254042080"/>
      </c:barChart>
      <c:catAx>
        <c:axId val="25404168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950" b="0" i="0" u="none" strike="noStrike" baseline="0">
                <a:solidFill>
                  <a:srgbClr val="000000"/>
                </a:solidFill>
                <a:latin typeface="Arial"/>
                <a:ea typeface="Arial"/>
                <a:cs typeface="Arial"/>
              </a:defRPr>
            </a:pPr>
            <a:endParaRPr lang="en-US"/>
          </a:p>
        </c:txPr>
        <c:crossAx val="254042080"/>
        <c:crosses val="autoZero"/>
        <c:auto val="1"/>
        <c:lblAlgn val="ctr"/>
        <c:lblOffset val="100"/>
        <c:tickMarkSkip val="1"/>
        <c:noMultiLvlLbl val="0"/>
      </c:catAx>
      <c:valAx>
        <c:axId val="254042080"/>
        <c:scaling>
          <c:orientation val="minMax"/>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575" b="0" i="0" u="none" strike="noStrike" baseline="0">
                <a:solidFill>
                  <a:srgbClr val="000000"/>
                </a:solidFill>
                <a:latin typeface="Arial"/>
                <a:ea typeface="Arial"/>
                <a:cs typeface="Arial"/>
              </a:defRPr>
            </a:pPr>
            <a:endParaRPr lang="en-US"/>
          </a:p>
        </c:txPr>
        <c:crossAx val="254041688"/>
        <c:crosses val="autoZero"/>
        <c:crossBetween val="between"/>
      </c:valAx>
      <c:dTable>
        <c:showHorzBorder val="1"/>
        <c:showVertBorder val="1"/>
        <c:showOutline val="1"/>
        <c:showKeys val="1"/>
        <c:spPr>
          <a:ln w="3175">
            <a:solidFill>
              <a:srgbClr val="000000"/>
            </a:solidFill>
            <a:prstDash val="solid"/>
          </a:ln>
        </c:spPr>
        <c:txPr>
          <a:bodyPr/>
          <a:lstStyle/>
          <a:p>
            <a:pPr rtl="0">
              <a:defRPr sz="425" b="0" i="0" u="none" strike="noStrike" baseline="0">
                <a:solidFill>
                  <a:srgbClr val="000000"/>
                </a:solidFill>
                <a:latin typeface="Arial"/>
                <a:ea typeface="Arial"/>
                <a:cs typeface="Arial"/>
              </a:defRPr>
            </a:pPr>
            <a:endParaRPr lang="en-US"/>
          </a:p>
        </c:txPr>
      </c:dTable>
      <c:spPr>
        <a:noFill/>
        <a:ln w="12700">
          <a:solidFill>
            <a:srgbClr val="000000"/>
          </a:solidFill>
          <a:prstDash val="solid"/>
        </a:ln>
      </c:spPr>
    </c:plotArea>
    <c:plotVisOnly val="1"/>
    <c:dispBlanksAs val="gap"/>
    <c:showDLblsOverMax val="0"/>
  </c:chart>
  <c:spPr>
    <a:noFill/>
    <a:ln w="9525">
      <a:noFill/>
    </a:ln>
  </c:spPr>
  <c:txPr>
    <a:bodyPr/>
    <a:lstStyle/>
    <a:p>
      <a:pPr>
        <a:defRPr sz="950" b="0" i="0" u="none" strike="noStrike" baseline="0">
          <a:solidFill>
            <a:srgbClr val="000000"/>
          </a:solidFill>
          <a:latin typeface="Arial"/>
          <a:ea typeface="Arial"/>
          <a:cs typeface="Arial"/>
        </a:defRPr>
      </a:pPr>
      <a:endParaRPr lang="en-US"/>
    </a:p>
  </c:txPr>
  <c:printSettings>
    <c:headerFooter alignWithMargins="0"/>
    <c:pageMargins b="1" l="0.75000000000000133" r="0.75000000000000133" t="1" header="0.5" footer="0.5"/>
    <c:pageSetup orientation="landscape"/>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1477135069654741E-2"/>
          <c:y val="8.9552577813665157E-2"/>
          <c:w val="0.83314004319329704"/>
          <c:h val="0.65320736566206339"/>
        </c:manualLayout>
      </c:layout>
      <c:barChart>
        <c:barDir val="col"/>
        <c:grouping val="clustered"/>
        <c:varyColors val="0"/>
        <c:ser>
          <c:idx val="0"/>
          <c:order val="0"/>
          <c:tx>
            <c:strRef>
              <c:f>'Introducerea datelor'!$G$120</c:f>
              <c:strCache>
                <c:ptCount val="1"/>
                <c:pt idx="0">
                  <c:v>Ținta</c:v>
                </c:pt>
              </c:strCache>
            </c:strRef>
          </c:tx>
          <c:spPr>
            <a:solidFill>
              <a:srgbClr val="0066CC"/>
            </a:solidFill>
            <a:ln w="25400">
              <a:noFill/>
            </a:ln>
          </c:spPr>
          <c:invertIfNegative val="0"/>
          <c:cat>
            <c:strRef>
              <c:f>'Introducerea datelor'!$H$116:$S$116</c:f>
              <c:strCache>
                <c:ptCount val="12"/>
                <c:pt idx="0">
                  <c:v>P1</c:v>
                </c:pt>
                <c:pt idx="1">
                  <c:v>P2</c:v>
                </c:pt>
                <c:pt idx="2">
                  <c:v>P3 </c:v>
                </c:pt>
                <c:pt idx="3">
                  <c:v>P4</c:v>
                </c:pt>
                <c:pt idx="4">
                  <c:v>P5</c:v>
                </c:pt>
                <c:pt idx="5">
                  <c:v>P6</c:v>
                </c:pt>
                <c:pt idx="6">
                  <c:v>P7</c:v>
                </c:pt>
                <c:pt idx="7">
                  <c:v>P8</c:v>
                </c:pt>
                <c:pt idx="8">
                  <c:v>P9</c:v>
                </c:pt>
                <c:pt idx="9">
                  <c:v>P10</c:v>
                </c:pt>
                <c:pt idx="10">
                  <c:v>P11</c:v>
                </c:pt>
                <c:pt idx="11">
                  <c:v>P12</c:v>
                </c:pt>
              </c:strCache>
            </c:strRef>
          </c:cat>
          <c:val>
            <c:numRef>
              <c:f>'Introducerea datelor'!$H$120:$S$120</c:f>
              <c:numCache>
                <c:formatCode>0.0</c:formatCode>
                <c:ptCount val="12"/>
                <c:pt idx="0">
                  <c:v>55.4</c:v>
                </c:pt>
                <c:pt idx="1">
                  <c:v>60</c:v>
                </c:pt>
                <c:pt idx="2">
                  <c:v>60</c:v>
                </c:pt>
                <c:pt idx="3">
                  <c:v>60</c:v>
                </c:pt>
              </c:numCache>
            </c:numRef>
          </c:val>
        </c:ser>
        <c:ser>
          <c:idx val="1"/>
          <c:order val="1"/>
          <c:tx>
            <c:strRef>
              <c:f>'Introducerea datelor'!$G$121</c:f>
              <c:strCache>
                <c:ptCount val="1"/>
                <c:pt idx="0">
                  <c:v>Rezultat</c:v>
                </c:pt>
              </c:strCache>
            </c:strRef>
          </c:tx>
          <c:spPr>
            <a:solidFill>
              <a:srgbClr val="00CCFF"/>
            </a:solidFill>
            <a:ln w="12700">
              <a:solidFill>
                <a:srgbClr val="000000"/>
              </a:solidFill>
              <a:prstDash val="solid"/>
            </a:ln>
          </c:spPr>
          <c:invertIfNegative val="0"/>
          <c:cat>
            <c:strRef>
              <c:f>'Introducerea datelor'!$H$116:$S$116</c:f>
              <c:strCache>
                <c:ptCount val="12"/>
                <c:pt idx="0">
                  <c:v>P1</c:v>
                </c:pt>
                <c:pt idx="1">
                  <c:v>P2</c:v>
                </c:pt>
                <c:pt idx="2">
                  <c:v>P3 </c:v>
                </c:pt>
                <c:pt idx="3">
                  <c:v>P4</c:v>
                </c:pt>
                <c:pt idx="4">
                  <c:v>P5</c:v>
                </c:pt>
                <c:pt idx="5">
                  <c:v>P6</c:v>
                </c:pt>
                <c:pt idx="6">
                  <c:v>P7</c:v>
                </c:pt>
                <c:pt idx="7">
                  <c:v>P8</c:v>
                </c:pt>
                <c:pt idx="8">
                  <c:v>P9</c:v>
                </c:pt>
                <c:pt idx="9">
                  <c:v>P10</c:v>
                </c:pt>
                <c:pt idx="10">
                  <c:v>P11</c:v>
                </c:pt>
                <c:pt idx="11">
                  <c:v>P12</c:v>
                </c:pt>
              </c:strCache>
            </c:strRef>
          </c:cat>
          <c:val>
            <c:numRef>
              <c:f>'Introducerea datelor'!$H$121:$S$121</c:f>
              <c:numCache>
                <c:formatCode>0.0</c:formatCode>
                <c:ptCount val="12"/>
                <c:pt idx="0">
                  <c:v>51.53</c:v>
                </c:pt>
                <c:pt idx="1">
                  <c:v>49.3</c:v>
                </c:pt>
                <c:pt idx="2">
                  <c:v>49.3</c:v>
                </c:pt>
                <c:pt idx="3">
                  <c:v>54.27</c:v>
                </c:pt>
              </c:numCache>
            </c:numRef>
          </c:val>
        </c:ser>
        <c:dLbls>
          <c:showLegendKey val="0"/>
          <c:showVal val="0"/>
          <c:showCatName val="0"/>
          <c:showSerName val="0"/>
          <c:showPercent val="0"/>
          <c:showBubbleSize val="0"/>
        </c:dLbls>
        <c:gapWidth val="150"/>
        <c:axId val="254043256"/>
        <c:axId val="254043648"/>
      </c:barChart>
      <c:catAx>
        <c:axId val="254043256"/>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550" b="1" i="0" u="none" strike="noStrike" baseline="0">
                <a:solidFill>
                  <a:srgbClr val="000000"/>
                </a:solidFill>
                <a:latin typeface="Arial"/>
                <a:ea typeface="Arial"/>
                <a:cs typeface="Arial"/>
              </a:defRPr>
            </a:pPr>
            <a:endParaRPr lang="en-US"/>
          </a:p>
        </c:txPr>
        <c:crossAx val="254043648"/>
        <c:crosses val="autoZero"/>
        <c:auto val="1"/>
        <c:lblAlgn val="ctr"/>
        <c:lblOffset val="100"/>
        <c:tickLblSkip val="1"/>
        <c:tickMarkSkip val="1"/>
        <c:noMultiLvlLbl val="0"/>
      </c:catAx>
      <c:valAx>
        <c:axId val="254043648"/>
        <c:scaling>
          <c:orientation val="minMax"/>
        </c:scaling>
        <c:delete val="0"/>
        <c:axPos val="l"/>
        <c:majorGridlines>
          <c:spPr>
            <a:ln w="3175">
              <a:solidFill>
                <a:srgbClr val="000000"/>
              </a:solidFill>
              <a:prstDash val="solid"/>
            </a:ln>
          </c:spPr>
        </c:majorGridlines>
        <c:numFmt formatCode="_ * #,##0_ ;_ * \-#,##0_ ;_ * &quot;-&quot;_ ;_ @_ " sourceLinked="0"/>
        <c:majorTickMark val="out"/>
        <c:minorTickMark val="none"/>
        <c:tickLblPos val="nextTo"/>
        <c:spPr>
          <a:ln w="3175">
            <a:solidFill>
              <a:srgbClr val="000000"/>
            </a:solidFill>
            <a:prstDash val="solid"/>
          </a:ln>
        </c:spPr>
        <c:txPr>
          <a:bodyPr rot="0" vert="horz"/>
          <a:lstStyle/>
          <a:p>
            <a:pPr>
              <a:defRPr sz="475" b="0" i="0" u="none" strike="noStrike" baseline="0">
                <a:solidFill>
                  <a:srgbClr val="000000"/>
                </a:solidFill>
                <a:latin typeface="Arial"/>
                <a:ea typeface="Arial"/>
                <a:cs typeface="Arial"/>
              </a:defRPr>
            </a:pPr>
            <a:endParaRPr lang="en-US"/>
          </a:p>
        </c:txPr>
        <c:crossAx val="254043256"/>
        <c:crosses val="autoZero"/>
        <c:crossBetween val="between"/>
      </c:valAx>
      <c:spPr>
        <a:noFill/>
        <a:ln w="25400">
          <a:noFill/>
        </a:ln>
      </c:spPr>
    </c:plotArea>
    <c:legend>
      <c:legendPos val="r"/>
      <c:layout>
        <c:manualLayout>
          <c:xMode val="edge"/>
          <c:yMode val="edge"/>
          <c:x val="0.17957720988847514"/>
          <c:y val="0.91191949072664258"/>
          <c:w val="0.58098600490823116"/>
          <c:h val="7.2538971302620339E-2"/>
        </c:manualLayout>
      </c:layout>
      <c:overlay val="0"/>
      <c:spPr>
        <a:solidFill>
          <a:srgbClr val="FFFFFF"/>
        </a:solidFill>
        <a:ln w="3175">
          <a:solidFill>
            <a:srgbClr val="000000"/>
          </a:solidFill>
          <a:prstDash val="solid"/>
        </a:ln>
      </c:spPr>
      <c:txPr>
        <a:bodyPr/>
        <a:lstStyle/>
        <a:p>
          <a:pPr>
            <a:defRPr sz="620" b="0" i="0" u="none" strike="noStrike" baseline="0">
              <a:solidFill>
                <a:srgbClr val="000000"/>
              </a:solidFill>
              <a:latin typeface="Arial"/>
              <a:ea typeface="Arial"/>
              <a:cs typeface="Arial"/>
            </a:defRPr>
          </a:pPr>
          <a:endParaRPr lang="en-US"/>
        </a:p>
      </c:txPr>
    </c:legend>
    <c:plotVisOnly val="1"/>
    <c:dispBlanksAs val="gap"/>
    <c:showDLblsOverMax val="0"/>
  </c:chart>
  <c:spPr>
    <a:noFill/>
    <a:ln w="9525">
      <a:noFill/>
    </a:ln>
  </c:spPr>
  <c:txPr>
    <a:bodyPr/>
    <a:lstStyle/>
    <a:p>
      <a:pPr>
        <a:defRPr sz="475" b="0" i="0" u="none" strike="noStrike" baseline="0">
          <a:solidFill>
            <a:srgbClr val="000000"/>
          </a:solidFill>
          <a:latin typeface="Arial"/>
          <a:ea typeface="Arial"/>
          <a:cs typeface="Arial"/>
        </a:defRPr>
      </a:pPr>
      <a:endParaRPr lang="en-US"/>
    </a:p>
  </c:txPr>
  <c:printSettings>
    <c:headerFooter alignWithMargins="0"/>
    <c:pageMargins b="1" l="0.75000000000000133" r="0.75000000000000133" t="1" header="0.5" footer="0.5"/>
    <c:pageSetup/>
  </c:printSettings>
</c:chartSpace>
</file>

<file path=xl/drawings/_rels/drawing1.xml.rels><?xml version="1.0" encoding="UTF-8" standalone="yes"?>
<Relationships xmlns="http://schemas.openxmlformats.org/package/2006/relationships"><Relationship Id="rId8" Type="http://schemas.openxmlformats.org/officeDocument/2006/relationships/hyperlink" Target="#'Grant Detail'!A1"/><Relationship Id="rId13" Type="http://schemas.openxmlformats.org/officeDocument/2006/relationships/image" Target="../media/image5.png"/><Relationship Id="rId3" Type="http://schemas.openxmlformats.org/officeDocument/2006/relationships/hyperlink" Target="#Finance!A1"/><Relationship Id="rId7" Type="http://schemas.openxmlformats.org/officeDocument/2006/relationships/hyperlink" Target="#Actions!A1"/><Relationship Id="rId12" Type="http://schemas.openxmlformats.org/officeDocument/2006/relationships/image" Target="../media/image4.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hyperlink" Target="#Recommendations!A1"/><Relationship Id="rId11" Type="http://schemas.openxmlformats.org/officeDocument/2006/relationships/image" Target="../media/image3.png"/><Relationship Id="rId5" Type="http://schemas.openxmlformats.org/officeDocument/2006/relationships/hyperlink" Target="#Management!A1"/><Relationship Id="rId10" Type="http://schemas.openxmlformats.org/officeDocument/2006/relationships/hyperlink" Target="#'Data Entry'!A1"/><Relationship Id="rId4" Type="http://schemas.openxmlformats.org/officeDocument/2006/relationships/hyperlink" Target="#Programmatic!A1"/><Relationship Id="rId9" Type="http://schemas.openxmlformats.org/officeDocument/2006/relationships/hyperlink" Target="#'List of Indicators'!A1"/></Relationships>
</file>

<file path=xl/drawings/_rels/drawing10.xml.rels><?xml version="1.0" encoding="UTF-8" standalone="yes"?>
<Relationships xmlns="http://schemas.openxmlformats.org/package/2006/relationships"><Relationship Id="rId1" Type="http://schemas.openxmlformats.org/officeDocument/2006/relationships/image" Target="../media/image8.jpeg"/></Relationships>
</file>

<file path=xl/drawings/_rels/drawing2.xml.rels><?xml version="1.0" encoding="UTF-8" standalone="yes"?>
<Relationships xmlns="http://schemas.openxmlformats.org/package/2006/relationships"><Relationship Id="rId1" Type="http://schemas.openxmlformats.org/officeDocument/2006/relationships/hyperlink" Target="#Menu!A1"/></Relationships>
</file>

<file path=xl/drawings/_rels/drawing3.xml.rels><?xml version="1.0" encoding="UTF-8" standalone="yes"?>
<Relationships xmlns="http://schemas.openxmlformats.org/package/2006/relationships"><Relationship Id="rId1" Type="http://schemas.openxmlformats.org/officeDocument/2006/relationships/hyperlink" Target="#Menu!A1"/></Relationships>
</file>

<file path=xl/drawings/_rels/drawing4.xml.rels><?xml version="1.0" encoding="UTF-8" standalone="yes"?>
<Relationships xmlns="http://schemas.openxmlformats.org/package/2006/relationships"><Relationship Id="rId2" Type="http://schemas.openxmlformats.org/officeDocument/2006/relationships/hyperlink" Target="#Menu!A1"/><Relationship Id="rId1" Type="http://schemas.openxmlformats.org/officeDocument/2006/relationships/hyperlink" Target="http://www.crwflags.com/fotw/flags/country.html#http://www.crwflags.com/fotw/flags/country.html" TargetMode="External"/></Relationships>
</file>

<file path=xl/drawings/_rels/drawing5.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hyperlink" Target="#Menu!A1"/><Relationship Id="rId5" Type="http://schemas.openxmlformats.org/officeDocument/2006/relationships/chart" Target="../charts/chart5.xml"/><Relationship Id="rId4" Type="http://schemas.openxmlformats.org/officeDocument/2006/relationships/chart" Target="../charts/chart4.xml"/></Relationships>
</file>

<file path=xl/drawings/_rels/drawing6.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hyperlink" Target="#Menu!A1"/><Relationship Id="rId1" Type="http://schemas.openxmlformats.org/officeDocument/2006/relationships/chart" Target="../charts/chart6.xml"/><Relationship Id="rId6" Type="http://schemas.openxmlformats.org/officeDocument/2006/relationships/image" Target="../media/image7.png"/><Relationship Id="rId5" Type="http://schemas.openxmlformats.org/officeDocument/2006/relationships/chart" Target="../charts/chart8.xml"/><Relationship Id="rId4" Type="http://schemas.openxmlformats.org/officeDocument/2006/relationships/image" Target="../media/image6.png"/></Relationships>
</file>

<file path=xl/drawings/_rels/drawing7.xml.rels><?xml version="1.0" encoding="UTF-8" standalone="yes"?>
<Relationships xmlns="http://schemas.openxmlformats.org/package/2006/relationships"><Relationship Id="rId3" Type="http://schemas.openxmlformats.org/officeDocument/2006/relationships/chart" Target="../charts/chart10.xml"/><Relationship Id="rId2" Type="http://schemas.openxmlformats.org/officeDocument/2006/relationships/hyperlink" Target="#Menu!A1"/><Relationship Id="rId1" Type="http://schemas.openxmlformats.org/officeDocument/2006/relationships/chart" Target="../charts/chart9.xml"/><Relationship Id="rId4" Type="http://schemas.openxmlformats.org/officeDocument/2006/relationships/chart" Target="../charts/chart11.xml"/></Relationships>
</file>

<file path=xl/drawings/_rels/drawing8.xml.rels><?xml version="1.0" encoding="UTF-8" standalone="yes"?>
<Relationships xmlns="http://schemas.openxmlformats.org/package/2006/relationships"><Relationship Id="rId1" Type="http://schemas.openxmlformats.org/officeDocument/2006/relationships/hyperlink" Target="#Menu!A1"/></Relationships>
</file>

<file path=xl/drawings/_rels/drawing9.xml.rels><?xml version="1.0" encoding="UTF-8" standalone="yes"?>
<Relationships xmlns="http://schemas.openxmlformats.org/package/2006/relationships"><Relationship Id="rId2" Type="http://schemas.openxmlformats.org/officeDocument/2006/relationships/hyperlink" Target="#Menu!A1"/><Relationship Id="rId1" Type="http://schemas.openxmlformats.org/officeDocument/2006/relationships/chart" Target="../charts/chart12.xml"/></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4</xdr:row>
      <xdr:rowOff>142875</xdr:rowOff>
    </xdr:from>
    <xdr:to>
      <xdr:col>11</xdr:col>
      <xdr:colOff>638175</xdr:colOff>
      <xdr:row>19</xdr:row>
      <xdr:rowOff>104775</xdr:rowOff>
    </xdr:to>
    <xdr:pic>
      <xdr:nvPicPr>
        <xdr:cNvPr id="2800246" name="Picture 2"/>
        <xdr:cNvPicPr>
          <a:picLocks noChangeAspect="1" noChangeArrowheads="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l="31349" t="36853" r="9531"/>
        <a:stretch>
          <a:fillRect/>
        </a:stretch>
      </xdr:blipFill>
      <xdr:spPr bwMode="auto">
        <a:xfrm>
          <a:off x="38100" y="1381125"/>
          <a:ext cx="7648575" cy="2819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7</xdr:col>
      <xdr:colOff>685800</xdr:colOff>
      <xdr:row>7</xdr:row>
      <xdr:rowOff>47625</xdr:rowOff>
    </xdr:from>
    <xdr:to>
      <xdr:col>11</xdr:col>
      <xdr:colOff>542925</xdr:colOff>
      <xdr:row>18</xdr:row>
      <xdr:rowOff>142875</xdr:rowOff>
    </xdr:to>
    <xdr:pic>
      <xdr:nvPicPr>
        <xdr:cNvPr id="2800247" name="Picture 82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334000" y="1857375"/>
          <a:ext cx="2257425" cy="2190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257175</xdr:colOff>
      <xdr:row>7</xdr:row>
      <xdr:rowOff>104775</xdr:rowOff>
    </xdr:from>
    <xdr:to>
      <xdr:col>7</xdr:col>
      <xdr:colOff>552450</xdr:colOff>
      <xdr:row>18</xdr:row>
      <xdr:rowOff>76200</xdr:rowOff>
    </xdr:to>
    <xdr:sp macro="" textlink="">
      <xdr:nvSpPr>
        <xdr:cNvPr id="2800248" name="AutoShape 27"/>
        <xdr:cNvSpPr>
          <a:spLocks noChangeArrowheads="1"/>
        </xdr:cNvSpPr>
      </xdr:nvSpPr>
      <xdr:spPr bwMode="gray">
        <a:xfrm>
          <a:off x="2619375" y="1914525"/>
          <a:ext cx="2581275" cy="2066925"/>
        </a:xfrm>
        <a:prstGeom prst="roundRect">
          <a:avLst>
            <a:gd name="adj" fmla="val 11921"/>
          </a:avLst>
        </a:prstGeom>
        <a:gradFill rotWithShape="1">
          <a:gsLst>
            <a:gs pos="0">
              <a:srgbClr val="D48886"/>
            </a:gs>
            <a:gs pos="100000">
              <a:srgbClr val="B24B48"/>
            </a:gs>
          </a:gsLst>
          <a:lin ang="5400000" scaled="1"/>
        </a:gradFill>
        <a:ln w="9525">
          <a:solidFill>
            <a:srgbClr val="FEFEFE"/>
          </a:solidFill>
          <a:round/>
          <a:headEnd/>
          <a:tailEnd/>
        </a:ln>
      </xdr:spPr>
    </xdr:sp>
    <xdr:clientData/>
  </xdr:twoCellAnchor>
  <xdr:twoCellAnchor>
    <xdr:from>
      <xdr:col>5</xdr:col>
      <xdr:colOff>285750</xdr:colOff>
      <xdr:row>10</xdr:row>
      <xdr:rowOff>47625</xdr:rowOff>
    </xdr:from>
    <xdr:to>
      <xdr:col>6</xdr:col>
      <xdr:colOff>533400</xdr:colOff>
      <xdr:row>12</xdr:row>
      <xdr:rowOff>38100</xdr:rowOff>
    </xdr:to>
    <xdr:grpSp>
      <xdr:nvGrpSpPr>
        <xdr:cNvPr id="2800249" name="Group 25">
          <a:hlinkClick xmlns:r="http://schemas.openxmlformats.org/officeDocument/2006/relationships" r:id="rId3"/>
        </xdr:cNvPr>
        <xdr:cNvGrpSpPr>
          <a:grpSpLocks/>
        </xdr:cNvGrpSpPr>
      </xdr:nvGrpSpPr>
      <xdr:grpSpPr bwMode="auto">
        <a:xfrm>
          <a:off x="3413125" y="2436813"/>
          <a:ext cx="1009650" cy="371475"/>
          <a:chOff x="1200" y="1912"/>
          <a:chExt cx="3456" cy="774"/>
        </a:xfrm>
      </xdr:grpSpPr>
      <xdr:sp macro="" textlink="">
        <xdr:nvSpPr>
          <xdr:cNvPr id="2800293" name="AutoShape 26"/>
          <xdr:cNvSpPr>
            <a:spLocks noChangeArrowheads="1"/>
          </xdr:cNvSpPr>
        </xdr:nvSpPr>
        <xdr:spPr bwMode="gray">
          <a:xfrm>
            <a:off x="1200" y="1912"/>
            <a:ext cx="3456" cy="774"/>
          </a:xfrm>
          <a:prstGeom prst="roundRect">
            <a:avLst>
              <a:gd name="adj" fmla="val 10889"/>
            </a:avLst>
          </a:prstGeom>
          <a:gradFill rotWithShape="1">
            <a:gsLst>
              <a:gs pos="0">
                <a:srgbClr val="EEEEEE"/>
              </a:gs>
              <a:gs pos="100000">
                <a:srgbClr val="DDDDDD"/>
              </a:gs>
            </a:gsLst>
            <a:lin ang="2700000" scaled="1"/>
          </a:gradFill>
          <a:ln w="9525">
            <a:solidFill>
              <a:srgbClr val="FFFFFF"/>
            </a:solidFill>
            <a:round/>
            <a:headEnd/>
            <a:tailEnd/>
          </a:ln>
          <a:effectLst>
            <a:outerShdw dist="135003" dir="2928844" algn="ctr" rotWithShape="0">
              <a:srgbClr val="000000">
                <a:alpha val="50000"/>
              </a:srgbClr>
            </a:outerShdw>
          </a:effectLst>
        </xdr:spPr>
      </xdr:sp>
      <xdr:sp macro="" textlink="">
        <xdr:nvSpPr>
          <xdr:cNvPr id="22" name="AutoShape 27"/>
          <xdr:cNvSpPr>
            <a:spLocks noChangeArrowheads="1"/>
          </xdr:cNvSpPr>
        </xdr:nvSpPr>
        <xdr:spPr bwMode="gray">
          <a:xfrm>
            <a:off x="1265" y="1991"/>
            <a:ext cx="3293" cy="615"/>
          </a:xfrm>
          <a:prstGeom prst="roundRect">
            <a:avLst>
              <a:gd name="adj" fmla="val 11921"/>
            </a:avLst>
          </a:prstGeom>
          <a:gradFill rotWithShape="1">
            <a:gsLst>
              <a:gs pos="0">
                <a:schemeClr val="accent2"/>
              </a:gs>
              <a:gs pos="100000">
                <a:schemeClr val="accent2">
                  <a:gamma/>
                  <a:shade val="69804"/>
                  <a:invGamma/>
                </a:schemeClr>
              </a:gs>
            </a:gsLst>
            <a:lin ang="5400000" scaled="1"/>
          </a:gradFill>
          <a:ln w="9525">
            <a:solidFill>
              <a:srgbClr val="FEFEFE"/>
            </a:solidFill>
            <a:round/>
            <a:headEnd/>
            <a:tailEnd/>
          </a:ln>
          <a:effectLst/>
        </xdr:spPr>
        <xdr:txBody>
          <a:bodyPr wrap="square" anchor="ctr"/>
          <a:lstStyle/>
          <a:p>
            <a:pPr algn="ctr" rtl="0">
              <a:defRPr sz="1000"/>
            </a:pPr>
            <a:r>
              <a:rPr lang="en-US" sz="1000" b="0" i="0" strike="noStrike">
                <a:solidFill>
                  <a:srgbClr val="FFFFFF"/>
                </a:solidFill>
                <a:latin typeface="Arial"/>
                <a:cs typeface="Arial"/>
              </a:rPr>
              <a:t>Finance</a:t>
            </a:r>
          </a:p>
        </xdr:txBody>
      </xdr:sp>
      <xdr:sp macro="" textlink="">
        <xdr:nvSpPr>
          <xdr:cNvPr id="23" name="Freeform 28"/>
          <xdr:cNvSpPr>
            <a:spLocks/>
          </xdr:cNvSpPr>
        </xdr:nvSpPr>
        <xdr:spPr bwMode="gray">
          <a:xfrm>
            <a:off x="1298" y="2011"/>
            <a:ext cx="359" cy="337"/>
          </a:xfrm>
          <a:custGeom>
            <a:avLst/>
            <a:gdLst/>
            <a:ahLst/>
            <a:cxnLst>
              <a:cxn ang="0">
                <a:pos x="118" y="0"/>
              </a:cxn>
              <a:cxn ang="0">
                <a:pos x="0" y="118"/>
              </a:cxn>
              <a:cxn ang="0">
                <a:pos x="0" y="589"/>
              </a:cxn>
              <a:cxn ang="0">
                <a:pos x="161" y="174"/>
              </a:cxn>
              <a:cxn ang="0">
                <a:pos x="589" y="0"/>
              </a:cxn>
              <a:cxn ang="0">
                <a:pos x="118" y="0"/>
              </a:cxn>
            </a:cxnLst>
            <a:rect l="0" t="0" r="r" b="b"/>
            <a:pathLst>
              <a:path w="596" h="598">
                <a:moveTo>
                  <a:pt x="118" y="0"/>
                </a:moveTo>
                <a:cubicBezTo>
                  <a:pt x="53" y="0"/>
                  <a:pt x="0" y="53"/>
                  <a:pt x="0" y="118"/>
                </a:cubicBezTo>
                <a:lnTo>
                  <a:pt x="0" y="589"/>
                </a:lnTo>
                <a:cubicBezTo>
                  <a:pt x="27" y="598"/>
                  <a:pt x="12" y="309"/>
                  <a:pt x="161" y="174"/>
                </a:cubicBezTo>
                <a:cubicBezTo>
                  <a:pt x="310" y="39"/>
                  <a:pt x="596" y="29"/>
                  <a:pt x="589" y="0"/>
                </a:cubicBezTo>
                <a:lnTo>
                  <a:pt x="118" y="0"/>
                </a:lnTo>
                <a:close/>
              </a:path>
            </a:pathLst>
          </a:custGeom>
          <a:gradFill rotWithShape="1">
            <a:gsLst>
              <a:gs pos="0">
                <a:schemeClr val="accent2">
                  <a:gamma/>
                  <a:tint val="54510"/>
                  <a:invGamma/>
                </a:schemeClr>
              </a:gs>
              <a:gs pos="50000">
                <a:schemeClr val="accent2">
                  <a:alpha val="0"/>
                </a:schemeClr>
              </a:gs>
              <a:gs pos="100000">
                <a:schemeClr val="accent2">
                  <a:gamma/>
                  <a:tint val="54510"/>
                  <a:invGamma/>
                </a:schemeClr>
              </a:gs>
            </a:gsLst>
            <a:lin ang="2700000" scaled="1"/>
          </a:gradFill>
          <a:ln w="9525">
            <a:noFill/>
            <a:prstDash val="solid"/>
            <a:round/>
            <a:headEnd/>
            <a:tailEnd/>
          </a:ln>
        </xdr:spPr>
        <xdr:txBody>
          <a:bodyPr wrap="square"/>
          <a:lstStyle/>
          <a:p>
            <a:endParaRPr lang="en-US"/>
          </a:p>
        </xdr:txBody>
      </xdr:sp>
    </xdr:grpSp>
    <xdr:clientData/>
  </xdr:twoCellAnchor>
  <xdr:twoCellAnchor>
    <xdr:from>
      <xdr:col>5</xdr:col>
      <xdr:colOff>323850</xdr:colOff>
      <xdr:row>15</xdr:row>
      <xdr:rowOff>171450</xdr:rowOff>
    </xdr:from>
    <xdr:to>
      <xdr:col>6</xdr:col>
      <xdr:colOff>628650</xdr:colOff>
      <xdr:row>17</xdr:row>
      <xdr:rowOff>161925</xdr:rowOff>
    </xdr:to>
    <xdr:grpSp>
      <xdr:nvGrpSpPr>
        <xdr:cNvPr id="2800250" name="Group 25">
          <a:hlinkClick xmlns:r="http://schemas.openxmlformats.org/officeDocument/2006/relationships" r:id="rId4"/>
        </xdr:cNvPr>
        <xdr:cNvGrpSpPr>
          <a:grpSpLocks/>
        </xdr:cNvGrpSpPr>
      </xdr:nvGrpSpPr>
      <xdr:grpSpPr bwMode="auto">
        <a:xfrm>
          <a:off x="3451225" y="3513138"/>
          <a:ext cx="1066800" cy="371475"/>
          <a:chOff x="1200" y="1912"/>
          <a:chExt cx="3456" cy="774"/>
        </a:xfrm>
      </xdr:grpSpPr>
      <xdr:sp macro="" textlink="">
        <xdr:nvSpPr>
          <xdr:cNvPr id="2800290" name="AutoShape 26"/>
          <xdr:cNvSpPr>
            <a:spLocks noChangeArrowheads="1"/>
          </xdr:cNvSpPr>
        </xdr:nvSpPr>
        <xdr:spPr bwMode="gray">
          <a:xfrm>
            <a:off x="1200" y="1912"/>
            <a:ext cx="3456" cy="774"/>
          </a:xfrm>
          <a:prstGeom prst="roundRect">
            <a:avLst>
              <a:gd name="adj" fmla="val 10889"/>
            </a:avLst>
          </a:prstGeom>
          <a:gradFill rotWithShape="1">
            <a:gsLst>
              <a:gs pos="0">
                <a:srgbClr val="EEEEEE"/>
              </a:gs>
              <a:gs pos="100000">
                <a:srgbClr val="DDDDDD"/>
              </a:gs>
            </a:gsLst>
            <a:lin ang="2700000" scaled="1"/>
          </a:gradFill>
          <a:ln w="9525">
            <a:solidFill>
              <a:srgbClr val="FFFFFF"/>
            </a:solidFill>
            <a:round/>
            <a:headEnd/>
            <a:tailEnd/>
          </a:ln>
          <a:effectLst>
            <a:outerShdw dist="135003" dir="2928844" algn="ctr" rotWithShape="0">
              <a:srgbClr val="000000">
                <a:alpha val="50000"/>
              </a:srgbClr>
            </a:outerShdw>
          </a:effectLst>
        </xdr:spPr>
      </xdr:sp>
      <xdr:sp macro="" textlink="">
        <xdr:nvSpPr>
          <xdr:cNvPr id="26" name="AutoShape 27"/>
          <xdr:cNvSpPr>
            <a:spLocks noChangeArrowheads="1"/>
          </xdr:cNvSpPr>
        </xdr:nvSpPr>
        <xdr:spPr bwMode="gray">
          <a:xfrm>
            <a:off x="1293" y="1991"/>
            <a:ext cx="3302" cy="615"/>
          </a:xfrm>
          <a:prstGeom prst="roundRect">
            <a:avLst>
              <a:gd name="adj" fmla="val 11921"/>
            </a:avLst>
          </a:prstGeom>
          <a:gradFill rotWithShape="1">
            <a:gsLst>
              <a:gs pos="0">
                <a:schemeClr val="accent2"/>
              </a:gs>
              <a:gs pos="100000">
                <a:schemeClr val="accent2">
                  <a:gamma/>
                  <a:shade val="69804"/>
                  <a:invGamma/>
                </a:schemeClr>
              </a:gs>
            </a:gsLst>
            <a:lin ang="5400000" scaled="1"/>
          </a:gradFill>
          <a:ln w="9525">
            <a:solidFill>
              <a:srgbClr val="FEFEFE"/>
            </a:solidFill>
            <a:round/>
            <a:headEnd/>
            <a:tailEnd/>
          </a:ln>
          <a:effectLst/>
        </xdr:spPr>
        <xdr:txBody>
          <a:bodyPr wrap="square" anchor="ctr"/>
          <a:lstStyle/>
          <a:p>
            <a:pPr algn="ctr" rtl="0">
              <a:defRPr sz="1000"/>
            </a:pPr>
            <a:r>
              <a:rPr lang="en-US" sz="1000" b="0" i="0" u="none" strike="noStrike" baseline="0">
                <a:solidFill>
                  <a:srgbClr val="FFFFFF"/>
                </a:solidFill>
                <a:latin typeface="Arial"/>
                <a:cs typeface="Arial"/>
              </a:rPr>
              <a:t>Programmatic</a:t>
            </a:r>
          </a:p>
        </xdr:txBody>
      </xdr:sp>
      <xdr:sp macro="" textlink="">
        <xdr:nvSpPr>
          <xdr:cNvPr id="27" name="Freeform 28"/>
          <xdr:cNvSpPr>
            <a:spLocks/>
          </xdr:cNvSpPr>
        </xdr:nvSpPr>
        <xdr:spPr bwMode="gray">
          <a:xfrm>
            <a:off x="1293" y="2011"/>
            <a:ext cx="370" cy="337"/>
          </a:xfrm>
          <a:custGeom>
            <a:avLst/>
            <a:gdLst/>
            <a:ahLst/>
            <a:cxnLst>
              <a:cxn ang="0">
                <a:pos x="118" y="0"/>
              </a:cxn>
              <a:cxn ang="0">
                <a:pos x="0" y="118"/>
              </a:cxn>
              <a:cxn ang="0">
                <a:pos x="0" y="589"/>
              </a:cxn>
              <a:cxn ang="0">
                <a:pos x="161" y="174"/>
              </a:cxn>
              <a:cxn ang="0">
                <a:pos x="589" y="0"/>
              </a:cxn>
              <a:cxn ang="0">
                <a:pos x="118" y="0"/>
              </a:cxn>
            </a:cxnLst>
            <a:rect l="0" t="0" r="r" b="b"/>
            <a:pathLst>
              <a:path w="596" h="598">
                <a:moveTo>
                  <a:pt x="118" y="0"/>
                </a:moveTo>
                <a:cubicBezTo>
                  <a:pt x="53" y="0"/>
                  <a:pt x="0" y="53"/>
                  <a:pt x="0" y="118"/>
                </a:cubicBezTo>
                <a:lnTo>
                  <a:pt x="0" y="589"/>
                </a:lnTo>
                <a:cubicBezTo>
                  <a:pt x="27" y="598"/>
                  <a:pt x="12" y="309"/>
                  <a:pt x="161" y="174"/>
                </a:cubicBezTo>
                <a:cubicBezTo>
                  <a:pt x="310" y="39"/>
                  <a:pt x="596" y="29"/>
                  <a:pt x="589" y="0"/>
                </a:cubicBezTo>
                <a:lnTo>
                  <a:pt x="118" y="0"/>
                </a:lnTo>
                <a:close/>
              </a:path>
            </a:pathLst>
          </a:custGeom>
          <a:gradFill rotWithShape="1">
            <a:gsLst>
              <a:gs pos="0">
                <a:schemeClr val="accent2">
                  <a:gamma/>
                  <a:tint val="54510"/>
                  <a:invGamma/>
                </a:schemeClr>
              </a:gs>
              <a:gs pos="50000">
                <a:schemeClr val="accent2">
                  <a:alpha val="0"/>
                </a:schemeClr>
              </a:gs>
              <a:gs pos="100000">
                <a:schemeClr val="accent2">
                  <a:gamma/>
                  <a:tint val="54510"/>
                  <a:invGamma/>
                </a:schemeClr>
              </a:gs>
            </a:gsLst>
            <a:lin ang="2700000" scaled="1"/>
          </a:gradFill>
          <a:ln w="9525">
            <a:noFill/>
            <a:prstDash val="solid"/>
            <a:round/>
            <a:headEnd/>
            <a:tailEnd/>
          </a:ln>
        </xdr:spPr>
        <xdr:txBody>
          <a:bodyPr wrap="square"/>
          <a:lstStyle/>
          <a:p>
            <a:endParaRPr lang="en-US"/>
          </a:p>
        </xdr:txBody>
      </xdr:sp>
    </xdr:grpSp>
    <xdr:clientData/>
  </xdr:twoCellAnchor>
  <xdr:twoCellAnchor>
    <xdr:from>
      <xdr:col>5</xdr:col>
      <xdr:colOff>285750</xdr:colOff>
      <xdr:row>13</xdr:row>
      <xdr:rowOff>9525</xdr:rowOff>
    </xdr:from>
    <xdr:to>
      <xdr:col>6</xdr:col>
      <xdr:colOff>590550</xdr:colOff>
      <xdr:row>15</xdr:row>
      <xdr:rowOff>0</xdr:rowOff>
    </xdr:to>
    <xdr:grpSp>
      <xdr:nvGrpSpPr>
        <xdr:cNvPr id="2800251" name="Group 25">
          <a:hlinkClick xmlns:r="http://schemas.openxmlformats.org/officeDocument/2006/relationships" r:id="rId5"/>
        </xdr:cNvPr>
        <xdr:cNvGrpSpPr>
          <a:grpSpLocks/>
        </xdr:cNvGrpSpPr>
      </xdr:nvGrpSpPr>
      <xdr:grpSpPr bwMode="auto">
        <a:xfrm>
          <a:off x="3413125" y="2970213"/>
          <a:ext cx="1066800" cy="371475"/>
          <a:chOff x="1200" y="1912"/>
          <a:chExt cx="3456" cy="774"/>
        </a:xfrm>
      </xdr:grpSpPr>
      <xdr:sp macro="" textlink="">
        <xdr:nvSpPr>
          <xdr:cNvPr id="2800287" name="AutoShape 26"/>
          <xdr:cNvSpPr>
            <a:spLocks noChangeArrowheads="1"/>
          </xdr:cNvSpPr>
        </xdr:nvSpPr>
        <xdr:spPr bwMode="gray">
          <a:xfrm>
            <a:off x="1200" y="1912"/>
            <a:ext cx="3456" cy="774"/>
          </a:xfrm>
          <a:prstGeom prst="roundRect">
            <a:avLst>
              <a:gd name="adj" fmla="val 10889"/>
            </a:avLst>
          </a:prstGeom>
          <a:gradFill rotWithShape="1">
            <a:gsLst>
              <a:gs pos="0">
                <a:srgbClr val="EEEEEE"/>
              </a:gs>
              <a:gs pos="100000">
                <a:srgbClr val="DDDDDD"/>
              </a:gs>
            </a:gsLst>
            <a:lin ang="2700000" scaled="1"/>
          </a:gradFill>
          <a:ln w="9525">
            <a:solidFill>
              <a:srgbClr val="FFFFFF"/>
            </a:solidFill>
            <a:round/>
            <a:headEnd/>
            <a:tailEnd/>
          </a:ln>
          <a:effectLst>
            <a:outerShdw dist="135003" dir="2928844" algn="ctr" rotWithShape="0">
              <a:srgbClr val="000000">
                <a:alpha val="50000"/>
              </a:srgbClr>
            </a:outerShdw>
          </a:effectLst>
        </xdr:spPr>
      </xdr:sp>
      <xdr:sp macro="" textlink="">
        <xdr:nvSpPr>
          <xdr:cNvPr id="207941" name="AutoShape 27"/>
          <xdr:cNvSpPr>
            <a:spLocks noChangeArrowheads="1"/>
          </xdr:cNvSpPr>
        </xdr:nvSpPr>
        <xdr:spPr bwMode="gray">
          <a:xfrm>
            <a:off x="1293" y="1991"/>
            <a:ext cx="3302" cy="615"/>
          </a:xfrm>
          <a:prstGeom prst="roundRect">
            <a:avLst>
              <a:gd name="adj" fmla="val 11921"/>
            </a:avLst>
          </a:prstGeom>
          <a:gradFill rotWithShape="1">
            <a:gsLst>
              <a:gs pos="0">
                <a:srgbClr val="C0504D"/>
              </a:gs>
              <a:gs pos="100000">
                <a:srgbClr val="863836"/>
              </a:gs>
            </a:gsLst>
            <a:lin ang="5400000" scaled="1"/>
          </a:gradFill>
          <a:ln w="9525">
            <a:solidFill>
              <a:srgbClr val="FEFEFE"/>
            </a:solidFill>
            <a:round/>
            <a:headEnd/>
            <a:tailEnd/>
          </a:ln>
        </xdr:spPr>
        <xdr:txBody>
          <a:bodyPr vertOverflow="clip" wrap="square" lIns="54000" tIns="46800" rIns="18000" bIns="46800" anchor="ctr" upright="1"/>
          <a:lstStyle/>
          <a:p>
            <a:pPr algn="ctr" rtl="0">
              <a:defRPr sz="1000"/>
            </a:pPr>
            <a:r>
              <a:rPr lang="en-US" sz="1000" b="0" i="0" strike="noStrike">
                <a:solidFill>
                  <a:srgbClr val="FFFFFF"/>
                </a:solidFill>
                <a:latin typeface="Arial"/>
                <a:cs typeface="Arial"/>
              </a:rPr>
              <a:t>Management</a:t>
            </a:r>
          </a:p>
        </xdr:txBody>
      </xdr:sp>
      <xdr:sp macro="" textlink="">
        <xdr:nvSpPr>
          <xdr:cNvPr id="207942" name="Freeform 28"/>
          <xdr:cNvSpPr>
            <a:spLocks/>
          </xdr:cNvSpPr>
        </xdr:nvSpPr>
        <xdr:spPr bwMode="gray">
          <a:xfrm>
            <a:off x="1293" y="2011"/>
            <a:ext cx="370" cy="337"/>
          </a:xfrm>
          <a:custGeom>
            <a:avLst/>
            <a:gdLst>
              <a:gd name="T0" fmla="*/ 118 w 596"/>
              <a:gd name="T1" fmla="*/ 0 h 598"/>
              <a:gd name="T2" fmla="*/ 0 w 596"/>
              <a:gd name="T3" fmla="*/ 118 h 598"/>
              <a:gd name="T4" fmla="*/ 0 w 596"/>
              <a:gd name="T5" fmla="*/ 589 h 598"/>
              <a:gd name="T6" fmla="*/ 161 w 596"/>
              <a:gd name="T7" fmla="*/ 174 h 598"/>
              <a:gd name="T8" fmla="*/ 589 w 596"/>
              <a:gd name="T9" fmla="*/ 0 h 598"/>
              <a:gd name="T10" fmla="*/ 118 w 596"/>
              <a:gd name="T11" fmla="*/ 0 h 598"/>
              <a:gd name="T12" fmla="*/ 0 60000 65536"/>
              <a:gd name="T13" fmla="*/ 0 60000 65536"/>
              <a:gd name="T14" fmla="*/ 0 60000 65536"/>
              <a:gd name="T15" fmla="*/ 0 60000 65536"/>
              <a:gd name="T16" fmla="*/ 0 60000 65536"/>
              <a:gd name="T17" fmla="*/ 0 60000 65536"/>
              <a:gd name="T18" fmla="*/ 0 w 596"/>
              <a:gd name="T19" fmla="*/ 0 h 598"/>
              <a:gd name="T20" fmla="*/ 596 w 596"/>
              <a:gd name="T21" fmla="*/ 598 h 598"/>
            </a:gdLst>
            <a:ahLst/>
            <a:cxnLst>
              <a:cxn ang="T12">
                <a:pos x="T0" y="T1"/>
              </a:cxn>
              <a:cxn ang="T13">
                <a:pos x="T2" y="T3"/>
              </a:cxn>
              <a:cxn ang="T14">
                <a:pos x="T4" y="T5"/>
              </a:cxn>
              <a:cxn ang="T15">
                <a:pos x="T6" y="T7"/>
              </a:cxn>
              <a:cxn ang="T16">
                <a:pos x="T8" y="T9"/>
              </a:cxn>
              <a:cxn ang="T17">
                <a:pos x="T10" y="T11"/>
              </a:cxn>
            </a:cxnLst>
            <a:rect l="T18" t="T19" r="T20" b="T21"/>
            <a:pathLst>
              <a:path w="596" h="598">
                <a:moveTo>
                  <a:pt x="118" y="0"/>
                </a:moveTo>
                <a:cubicBezTo>
                  <a:pt x="53" y="0"/>
                  <a:pt x="0" y="53"/>
                  <a:pt x="0" y="118"/>
                </a:cubicBezTo>
                <a:lnTo>
                  <a:pt x="0" y="589"/>
                </a:lnTo>
                <a:cubicBezTo>
                  <a:pt x="27" y="598"/>
                  <a:pt x="12" y="309"/>
                  <a:pt x="161" y="174"/>
                </a:cubicBezTo>
                <a:cubicBezTo>
                  <a:pt x="310" y="39"/>
                  <a:pt x="596" y="29"/>
                  <a:pt x="589" y="0"/>
                </a:cubicBezTo>
                <a:lnTo>
                  <a:pt x="118" y="0"/>
                </a:lnTo>
                <a:close/>
              </a:path>
            </a:pathLst>
          </a:custGeom>
          <a:gradFill rotWithShape="1">
            <a:gsLst>
              <a:gs pos="0">
                <a:srgbClr val="DDA09E"/>
              </a:gs>
              <a:gs pos="50000">
                <a:srgbClr val="C0504D">
                  <a:alpha val="0"/>
                </a:srgbClr>
              </a:gs>
              <a:gs pos="100000">
                <a:srgbClr val="DDA09E"/>
              </a:gs>
            </a:gsLst>
            <a:lin ang="2700000" scaled="1"/>
          </a:gradFill>
          <a:ln w="9525">
            <a:noFill/>
            <a:round/>
            <a:headEnd/>
            <a:tailEnd/>
          </a:ln>
        </xdr:spPr>
        <xdr:txBody>
          <a:bodyPr/>
          <a:lstStyle/>
          <a:p>
            <a:endParaRPr lang="en-US"/>
          </a:p>
        </xdr:txBody>
      </xdr:sp>
    </xdr:grpSp>
    <xdr:clientData/>
  </xdr:twoCellAnchor>
  <xdr:twoCellAnchor>
    <xdr:from>
      <xdr:col>4</xdr:col>
      <xdr:colOff>323850</xdr:colOff>
      <xdr:row>5</xdr:row>
      <xdr:rowOff>0</xdr:rowOff>
    </xdr:from>
    <xdr:to>
      <xdr:col>7</xdr:col>
      <xdr:colOff>400050</xdr:colOff>
      <xdr:row>6</xdr:row>
      <xdr:rowOff>47625</xdr:rowOff>
    </xdr:to>
    <xdr:sp macro="" textlink="">
      <xdr:nvSpPr>
        <xdr:cNvPr id="4899" name="Rectangle 803"/>
        <xdr:cNvSpPr>
          <a:spLocks noChangeArrowheads="1"/>
        </xdr:cNvSpPr>
      </xdr:nvSpPr>
      <xdr:spPr bwMode="auto">
        <a:xfrm>
          <a:off x="2686050" y="1428750"/>
          <a:ext cx="2362200" cy="238125"/>
        </a:xfrm>
        <a:prstGeom prst="rect">
          <a:avLst/>
        </a:prstGeom>
        <a:noFill/>
        <a:ln w="9525">
          <a:noFill/>
          <a:miter lim="800000"/>
          <a:headEnd/>
          <a:tailEnd/>
        </a:ln>
        <a:effectLst/>
      </xdr:spPr>
      <xdr:txBody>
        <a:bodyPr vertOverflow="clip" wrap="square" lIns="27432" tIns="27432" rIns="27432" bIns="0" anchor="t" upright="1"/>
        <a:lstStyle/>
        <a:p>
          <a:pPr algn="ctr" rtl="1">
            <a:defRPr sz="1000"/>
          </a:pPr>
          <a:r>
            <a:rPr lang="en-ZA" sz="1100" b="1" i="1" strike="noStrike">
              <a:solidFill>
                <a:srgbClr val="000000"/>
              </a:solidFill>
              <a:latin typeface="Calibri"/>
            </a:rPr>
            <a:t>Select the option you want to see:</a:t>
          </a:r>
        </a:p>
      </xdr:txBody>
    </xdr:sp>
    <xdr:clientData/>
  </xdr:twoCellAnchor>
  <xdr:twoCellAnchor>
    <xdr:from>
      <xdr:col>8</xdr:col>
      <xdr:colOff>295275</xdr:colOff>
      <xdr:row>11</xdr:row>
      <xdr:rowOff>0</xdr:rowOff>
    </xdr:from>
    <xdr:to>
      <xdr:col>11</xdr:col>
      <xdr:colOff>161925</xdr:colOff>
      <xdr:row>13</xdr:row>
      <xdr:rowOff>28575</xdr:rowOff>
    </xdr:to>
    <xdr:grpSp>
      <xdr:nvGrpSpPr>
        <xdr:cNvPr id="2800253" name="Group 832">
          <a:hlinkClick xmlns:r="http://schemas.openxmlformats.org/officeDocument/2006/relationships" r:id="rId6"/>
        </xdr:cNvPr>
        <xdr:cNvGrpSpPr>
          <a:grpSpLocks/>
        </xdr:cNvGrpSpPr>
      </xdr:nvGrpSpPr>
      <xdr:grpSpPr bwMode="auto">
        <a:xfrm>
          <a:off x="5708650" y="2579688"/>
          <a:ext cx="1501775" cy="409575"/>
          <a:chOff x="599" y="262"/>
          <a:chExt cx="158" cy="43"/>
        </a:xfrm>
      </xdr:grpSpPr>
      <xdr:sp macro="" textlink="">
        <xdr:nvSpPr>
          <xdr:cNvPr id="2800283" name="AutoShape 30"/>
          <xdr:cNvSpPr>
            <a:spLocks noChangeArrowheads="1"/>
          </xdr:cNvSpPr>
        </xdr:nvSpPr>
        <xdr:spPr bwMode="gray">
          <a:xfrm>
            <a:off x="599" y="262"/>
            <a:ext cx="158" cy="43"/>
          </a:xfrm>
          <a:prstGeom prst="roundRect">
            <a:avLst>
              <a:gd name="adj" fmla="val 10889"/>
            </a:avLst>
          </a:prstGeom>
          <a:gradFill rotWithShape="1">
            <a:gsLst>
              <a:gs pos="0">
                <a:srgbClr val="EEEEEE"/>
              </a:gs>
              <a:gs pos="100000">
                <a:srgbClr val="DDDDDD"/>
              </a:gs>
            </a:gsLst>
            <a:lin ang="2700000" scaled="1"/>
          </a:gradFill>
          <a:ln w="9525">
            <a:solidFill>
              <a:srgbClr val="FFFFFF"/>
            </a:solidFill>
            <a:round/>
            <a:headEnd/>
            <a:tailEnd/>
          </a:ln>
          <a:effectLst>
            <a:outerShdw dist="135003" dir="2928844" algn="ctr" rotWithShape="0">
              <a:srgbClr val="000000">
                <a:alpha val="50000"/>
              </a:srgbClr>
            </a:outerShdw>
          </a:effectLst>
        </xdr:spPr>
      </xdr:sp>
      <xdr:grpSp>
        <xdr:nvGrpSpPr>
          <xdr:cNvPr id="2800284" name="13 Grupo"/>
          <xdr:cNvGrpSpPr>
            <a:grpSpLocks/>
          </xdr:cNvGrpSpPr>
        </xdr:nvGrpSpPr>
        <xdr:grpSpPr bwMode="auto">
          <a:xfrm>
            <a:off x="603" y="267"/>
            <a:ext cx="151" cy="35"/>
            <a:chOff x="1104968" y="2771552"/>
            <a:chExt cx="3605494" cy="566957"/>
          </a:xfrm>
        </xdr:grpSpPr>
        <xdr:sp macro="" textlink="">
          <xdr:nvSpPr>
            <xdr:cNvPr id="4903" name="AutoShape 31"/>
            <xdr:cNvSpPr>
              <a:spLocks noChangeArrowheads="1"/>
            </xdr:cNvSpPr>
          </xdr:nvSpPr>
          <xdr:spPr bwMode="gray">
            <a:xfrm>
              <a:off x="1104968" y="2771552"/>
              <a:ext cx="3605494" cy="566957"/>
            </a:xfrm>
            <a:prstGeom prst="roundRect">
              <a:avLst>
                <a:gd name="adj" fmla="val 11921"/>
              </a:avLst>
            </a:prstGeom>
            <a:solidFill>
              <a:srgbClr val="99FF99"/>
            </a:solidFill>
            <a:ln w="9525">
              <a:solidFill>
                <a:srgbClr val="FEFEFE"/>
              </a:solidFill>
              <a:round/>
              <a:headEnd/>
              <a:tailEnd/>
            </a:ln>
          </xdr:spPr>
          <xdr:txBody>
            <a:bodyPr vertOverflow="clip" wrap="square" lIns="91440" tIns="45720" rIns="91440" bIns="45720" anchor="ctr" upright="1"/>
            <a:lstStyle/>
            <a:p>
              <a:pPr algn="ctr" rtl="1">
                <a:defRPr sz="1000"/>
              </a:pPr>
              <a:r>
                <a:rPr lang="en-ZA" sz="1000" b="0" i="0" strike="noStrike">
                  <a:solidFill>
                    <a:srgbClr val="000000"/>
                  </a:solidFill>
                  <a:latin typeface="Arial"/>
                  <a:cs typeface="Arial"/>
                </a:rPr>
                <a:t>Recommendations</a:t>
              </a:r>
            </a:p>
          </xdr:txBody>
        </xdr:sp>
        <xdr:sp macro="" textlink="">
          <xdr:nvSpPr>
            <xdr:cNvPr id="2800286" name="Freeform 32"/>
            <xdr:cNvSpPr>
              <a:spLocks/>
            </xdr:cNvSpPr>
          </xdr:nvSpPr>
          <xdr:spPr bwMode="gray">
            <a:xfrm>
              <a:off x="1159456" y="2809862"/>
              <a:ext cx="358092" cy="291066"/>
            </a:xfrm>
            <a:custGeom>
              <a:avLst/>
              <a:gdLst>
                <a:gd name="T0" fmla="*/ 2147483646 w 596"/>
                <a:gd name="T1" fmla="*/ 0 h 598"/>
                <a:gd name="T2" fmla="*/ 0 w 596"/>
                <a:gd name="T3" fmla="*/ 2147483646 h 598"/>
                <a:gd name="T4" fmla="*/ 0 w 596"/>
                <a:gd name="T5" fmla="*/ 2147483646 h 598"/>
                <a:gd name="T6" fmla="*/ 2147483646 w 596"/>
                <a:gd name="T7" fmla="*/ 2147483646 h 598"/>
                <a:gd name="T8" fmla="*/ 2147483646 w 596"/>
                <a:gd name="T9" fmla="*/ 0 h 598"/>
                <a:gd name="T10" fmla="*/ 2147483646 w 596"/>
                <a:gd name="T11" fmla="*/ 0 h 598"/>
                <a:gd name="T12" fmla="*/ 0 60000 65536"/>
                <a:gd name="T13" fmla="*/ 0 60000 65536"/>
                <a:gd name="T14" fmla="*/ 0 60000 65536"/>
                <a:gd name="T15" fmla="*/ 0 60000 65536"/>
                <a:gd name="T16" fmla="*/ 0 60000 65536"/>
                <a:gd name="T17" fmla="*/ 0 60000 65536"/>
                <a:gd name="T18" fmla="*/ 0 w 596"/>
                <a:gd name="T19" fmla="*/ 0 h 598"/>
                <a:gd name="T20" fmla="*/ 596 w 596"/>
                <a:gd name="T21" fmla="*/ 598 h 598"/>
              </a:gdLst>
              <a:ahLst/>
              <a:cxnLst>
                <a:cxn ang="T12">
                  <a:pos x="T0" y="T1"/>
                </a:cxn>
                <a:cxn ang="T13">
                  <a:pos x="T2" y="T3"/>
                </a:cxn>
                <a:cxn ang="T14">
                  <a:pos x="T4" y="T5"/>
                </a:cxn>
                <a:cxn ang="T15">
                  <a:pos x="T6" y="T7"/>
                </a:cxn>
                <a:cxn ang="T16">
                  <a:pos x="T8" y="T9"/>
                </a:cxn>
                <a:cxn ang="T17">
                  <a:pos x="T10" y="T11"/>
                </a:cxn>
              </a:cxnLst>
              <a:rect l="T18" t="T19" r="T20" b="T21"/>
              <a:pathLst>
                <a:path w="596" h="598">
                  <a:moveTo>
                    <a:pt x="118" y="0"/>
                  </a:moveTo>
                  <a:cubicBezTo>
                    <a:pt x="53" y="0"/>
                    <a:pt x="0" y="53"/>
                    <a:pt x="0" y="118"/>
                  </a:cubicBezTo>
                  <a:lnTo>
                    <a:pt x="0" y="589"/>
                  </a:lnTo>
                  <a:cubicBezTo>
                    <a:pt x="27" y="598"/>
                    <a:pt x="12" y="309"/>
                    <a:pt x="161" y="174"/>
                  </a:cubicBezTo>
                  <a:cubicBezTo>
                    <a:pt x="310" y="39"/>
                    <a:pt x="596" y="29"/>
                    <a:pt x="589" y="0"/>
                  </a:cubicBezTo>
                  <a:lnTo>
                    <a:pt x="118" y="0"/>
                  </a:lnTo>
                  <a:close/>
                </a:path>
              </a:pathLst>
            </a:custGeom>
            <a:solidFill>
              <a:srgbClr val="99FF99"/>
            </a:solidFill>
            <a:ln>
              <a:noFill/>
            </a:ln>
            <a:extLst>
              <a:ext uri="{91240B29-F687-4F45-9708-019B960494DF}">
                <a14:hiddenLine xmlns:a14="http://schemas.microsoft.com/office/drawing/2010/main" w="9525">
                  <a:solidFill>
                    <a:srgbClr val="000000"/>
                  </a:solidFill>
                  <a:round/>
                  <a:headEnd/>
                  <a:tailEnd/>
                </a14:hiddenLine>
              </a:ext>
            </a:extLst>
          </xdr:spPr>
        </xdr:sp>
      </xdr:grpSp>
    </xdr:grpSp>
    <xdr:clientData/>
  </xdr:twoCellAnchor>
  <xdr:twoCellAnchor>
    <xdr:from>
      <xdr:col>1</xdr:col>
      <xdr:colOff>247650</xdr:colOff>
      <xdr:row>7</xdr:row>
      <xdr:rowOff>85725</xdr:rowOff>
    </xdr:from>
    <xdr:to>
      <xdr:col>4</xdr:col>
      <xdr:colOff>104775</xdr:colOff>
      <xdr:row>18</xdr:row>
      <xdr:rowOff>114300</xdr:rowOff>
    </xdr:to>
    <xdr:grpSp>
      <xdr:nvGrpSpPr>
        <xdr:cNvPr id="2800254" name="Group 830"/>
        <xdr:cNvGrpSpPr>
          <a:grpSpLocks/>
        </xdr:cNvGrpSpPr>
      </xdr:nvGrpSpPr>
      <xdr:grpSpPr bwMode="auto">
        <a:xfrm>
          <a:off x="327025" y="1903413"/>
          <a:ext cx="2143125" cy="2124075"/>
          <a:chOff x="32" y="188"/>
          <a:chExt cx="225" cy="225"/>
        </a:xfrm>
      </xdr:grpSpPr>
      <xdr:sp macro="" textlink="">
        <xdr:nvSpPr>
          <xdr:cNvPr id="2800281" name="AutoShape 31"/>
          <xdr:cNvSpPr>
            <a:spLocks noChangeArrowheads="1"/>
          </xdr:cNvSpPr>
        </xdr:nvSpPr>
        <xdr:spPr bwMode="gray">
          <a:xfrm>
            <a:off x="32" y="188"/>
            <a:ext cx="225" cy="225"/>
          </a:xfrm>
          <a:prstGeom prst="roundRect">
            <a:avLst>
              <a:gd name="adj" fmla="val 11921"/>
            </a:avLst>
          </a:prstGeom>
          <a:gradFill rotWithShape="1">
            <a:gsLst>
              <a:gs pos="0">
                <a:srgbClr val="87AFD3"/>
              </a:gs>
              <a:gs pos="100000">
                <a:srgbClr val="4C7BB4"/>
              </a:gs>
            </a:gsLst>
            <a:lin ang="5400000" scaled="1"/>
          </a:gradFill>
          <a:ln w="9525">
            <a:solidFill>
              <a:srgbClr val="FEFEFE"/>
            </a:solidFill>
            <a:round/>
            <a:headEnd/>
            <a:tailEnd/>
          </a:ln>
        </xdr:spPr>
      </xdr:sp>
      <xdr:sp macro="" textlink="">
        <xdr:nvSpPr>
          <xdr:cNvPr id="4913" name="Freeform 32"/>
          <xdr:cNvSpPr>
            <a:spLocks/>
          </xdr:cNvSpPr>
        </xdr:nvSpPr>
        <xdr:spPr bwMode="gray">
          <a:xfrm>
            <a:off x="42" y="197"/>
            <a:ext cx="50" cy="33"/>
          </a:xfrm>
          <a:custGeom>
            <a:avLst/>
            <a:gdLst>
              <a:gd name="T0" fmla="*/ 118 w 596"/>
              <a:gd name="T1" fmla="*/ 0 h 598"/>
              <a:gd name="T2" fmla="*/ 0 w 596"/>
              <a:gd name="T3" fmla="*/ 118 h 598"/>
              <a:gd name="T4" fmla="*/ 0 w 596"/>
              <a:gd name="T5" fmla="*/ 589 h 598"/>
              <a:gd name="T6" fmla="*/ 161 w 596"/>
              <a:gd name="T7" fmla="*/ 174 h 598"/>
              <a:gd name="T8" fmla="*/ 589 w 596"/>
              <a:gd name="T9" fmla="*/ 0 h 598"/>
              <a:gd name="T10" fmla="*/ 118 w 596"/>
              <a:gd name="T11" fmla="*/ 0 h 598"/>
              <a:gd name="T12" fmla="*/ 0 60000 65536"/>
              <a:gd name="T13" fmla="*/ 0 60000 65536"/>
              <a:gd name="T14" fmla="*/ 0 60000 65536"/>
              <a:gd name="T15" fmla="*/ 0 60000 65536"/>
              <a:gd name="T16" fmla="*/ 0 60000 65536"/>
              <a:gd name="T17" fmla="*/ 0 60000 65536"/>
              <a:gd name="T18" fmla="*/ 0 w 596"/>
              <a:gd name="T19" fmla="*/ 0 h 598"/>
              <a:gd name="T20" fmla="*/ 596 w 596"/>
              <a:gd name="T21" fmla="*/ 598 h 598"/>
            </a:gdLst>
            <a:ahLst/>
            <a:cxnLst>
              <a:cxn ang="T12">
                <a:pos x="T0" y="T1"/>
              </a:cxn>
              <a:cxn ang="T13">
                <a:pos x="T2" y="T3"/>
              </a:cxn>
              <a:cxn ang="T14">
                <a:pos x="T4" y="T5"/>
              </a:cxn>
              <a:cxn ang="T15">
                <a:pos x="T6" y="T7"/>
              </a:cxn>
              <a:cxn ang="T16">
                <a:pos x="T8" y="T9"/>
              </a:cxn>
              <a:cxn ang="T17">
                <a:pos x="T10" y="T11"/>
              </a:cxn>
            </a:cxnLst>
            <a:rect l="T18" t="T19" r="T20" b="T21"/>
            <a:pathLst>
              <a:path w="596" h="598">
                <a:moveTo>
                  <a:pt x="118" y="0"/>
                </a:moveTo>
                <a:cubicBezTo>
                  <a:pt x="53" y="0"/>
                  <a:pt x="0" y="53"/>
                  <a:pt x="0" y="118"/>
                </a:cubicBezTo>
                <a:lnTo>
                  <a:pt x="0" y="589"/>
                </a:lnTo>
                <a:cubicBezTo>
                  <a:pt x="27" y="598"/>
                  <a:pt x="12" y="309"/>
                  <a:pt x="161" y="174"/>
                </a:cubicBezTo>
                <a:cubicBezTo>
                  <a:pt x="310" y="39"/>
                  <a:pt x="596" y="29"/>
                  <a:pt x="589" y="0"/>
                </a:cubicBezTo>
                <a:lnTo>
                  <a:pt x="118" y="0"/>
                </a:lnTo>
                <a:close/>
              </a:path>
            </a:pathLst>
          </a:custGeom>
          <a:gradFill rotWithShape="1">
            <a:gsLst>
              <a:gs pos="0">
                <a:srgbClr val="9FBADB"/>
              </a:gs>
              <a:gs pos="50000">
                <a:srgbClr val="4F81BD">
                  <a:alpha val="0"/>
                </a:srgbClr>
              </a:gs>
              <a:gs pos="100000">
                <a:srgbClr val="9FBADB"/>
              </a:gs>
            </a:gsLst>
            <a:lin ang="2700000" scaled="1"/>
          </a:gradFill>
          <a:ln w="9525">
            <a:noFill/>
            <a:round/>
            <a:headEnd/>
            <a:tailEnd/>
          </a:ln>
        </xdr:spPr>
        <xdr:txBody>
          <a:bodyPr/>
          <a:lstStyle/>
          <a:p>
            <a:endParaRPr lang="en-US"/>
          </a:p>
        </xdr:txBody>
      </xdr:sp>
    </xdr:grpSp>
    <xdr:clientData/>
  </xdr:twoCellAnchor>
  <xdr:twoCellAnchor>
    <xdr:from>
      <xdr:col>8</xdr:col>
      <xdr:colOff>285750</xdr:colOff>
      <xdr:row>14</xdr:row>
      <xdr:rowOff>57150</xdr:rowOff>
    </xdr:from>
    <xdr:to>
      <xdr:col>11</xdr:col>
      <xdr:colOff>152400</xdr:colOff>
      <xdr:row>16</xdr:row>
      <xdr:rowOff>85725</xdr:rowOff>
    </xdr:to>
    <xdr:grpSp>
      <xdr:nvGrpSpPr>
        <xdr:cNvPr id="2800255" name="Group 826"/>
        <xdr:cNvGrpSpPr>
          <a:grpSpLocks/>
        </xdr:cNvGrpSpPr>
      </xdr:nvGrpSpPr>
      <xdr:grpSpPr bwMode="auto">
        <a:xfrm>
          <a:off x="5699125" y="3208338"/>
          <a:ext cx="1501775" cy="409575"/>
          <a:chOff x="578" y="328"/>
          <a:chExt cx="158" cy="43"/>
        </a:xfrm>
      </xdr:grpSpPr>
      <xdr:sp macro="" textlink="">
        <xdr:nvSpPr>
          <xdr:cNvPr id="2800277" name="AutoShape 30"/>
          <xdr:cNvSpPr>
            <a:spLocks noChangeArrowheads="1"/>
          </xdr:cNvSpPr>
        </xdr:nvSpPr>
        <xdr:spPr bwMode="gray">
          <a:xfrm>
            <a:off x="578" y="328"/>
            <a:ext cx="158" cy="43"/>
          </a:xfrm>
          <a:prstGeom prst="roundRect">
            <a:avLst>
              <a:gd name="adj" fmla="val 10889"/>
            </a:avLst>
          </a:prstGeom>
          <a:gradFill rotWithShape="1">
            <a:gsLst>
              <a:gs pos="0">
                <a:srgbClr val="EEEEEE"/>
              </a:gs>
              <a:gs pos="100000">
                <a:srgbClr val="DDDDDD"/>
              </a:gs>
            </a:gsLst>
            <a:lin ang="2700000" scaled="1"/>
          </a:gradFill>
          <a:ln w="9525">
            <a:solidFill>
              <a:srgbClr val="FFFFFF"/>
            </a:solidFill>
            <a:round/>
            <a:headEnd/>
            <a:tailEnd/>
          </a:ln>
          <a:effectLst>
            <a:outerShdw dist="135003" dir="2928844" algn="ctr" rotWithShape="0">
              <a:srgbClr val="000000">
                <a:alpha val="50000"/>
              </a:srgbClr>
            </a:outerShdw>
          </a:effectLst>
        </xdr:spPr>
      </xdr:sp>
      <xdr:grpSp>
        <xdr:nvGrpSpPr>
          <xdr:cNvPr id="2800278" name="Group 823"/>
          <xdr:cNvGrpSpPr>
            <a:grpSpLocks/>
          </xdr:cNvGrpSpPr>
        </xdr:nvGrpSpPr>
        <xdr:grpSpPr bwMode="auto">
          <a:xfrm>
            <a:off x="581" y="333"/>
            <a:ext cx="151" cy="35"/>
            <a:chOff x="582" y="333"/>
            <a:chExt cx="151" cy="35"/>
          </a:xfrm>
        </xdr:grpSpPr>
        <xdr:sp macro="" textlink="">
          <xdr:nvSpPr>
            <xdr:cNvPr id="4908" name="AutoShape 31">
              <a:hlinkClick xmlns:r="http://schemas.openxmlformats.org/officeDocument/2006/relationships" r:id="rId7"/>
            </xdr:cNvPr>
            <xdr:cNvSpPr>
              <a:spLocks noChangeArrowheads="1"/>
            </xdr:cNvSpPr>
          </xdr:nvSpPr>
          <xdr:spPr bwMode="gray">
            <a:xfrm>
              <a:off x="582" y="333"/>
              <a:ext cx="151" cy="35"/>
            </a:xfrm>
            <a:prstGeom prst="roundRect">
              <a:avLst>
                <a:gd name="adj" fmla="val 11921"/>
              </a:avLst>
            </a:prstGeom>
            <a:solidFill>
              <a:srgbClr val="99FF99"/>
            </a:solidFill>
            <a:ln w="9525">
              <a:solidFill>
                <a:srgbClr val="FEFEFE"/>
              </a:solidFill>
              <a:round/>
              <a:headEnd/>
              <a:tailEnd/>
            </a:ln>
          </xdr:spPr>
          <xdr:txBody>
            <a:bodyPr vertOverflow="clip" wrap="square" lIns="91440" tIns="45720" rIns="91440" bIns="45720" anchor="ctr" upright="1"/>
            <a:lstStyle/>
            <a:p>
              <a:pPr algn="ctr" rtl="1">
                <a:defRPr sz="1000"/>
              </a:pPr>
              <a:r>
                <a:rPr lang="en-ZA" sz="1000" b="0" i="0" strike="noStrike">
                  <a:solidFill>
                    <a:srgbClr val="000000"/>
                  </a:solidFill>
                  <a:latin typeface="Arial"/>
                  <a:cs typeface="Arial"/>
                </a:rPr>
                <a:t>Actions</a:t>
              </a:r>
            </a:p>
          </xdr:txBody>
        </xdr:sp>
        <xdr:sp macro="" textlink="">
          <xdr:nvSpPr>
            <xdr:cNvPr id="2800280" name="Freeform 32"/>
            <xdr:cNvSpPr>
              <a:spLocks/>
            </xdr:cNvSpPr>
          </xdr:nvSpPr>
          <xdr:spPr bwMode="gray">
            <a:xfrm>
              <a:off x="584" y="335"/>
              <a:ext cx="15" cy="18"/>
            </a:xfrm>
            <a:custGeom>
              <a:avLst/>
              <a:gdLst>
                <a:gd name="T0" fmla="*/ 0 w 596"/>
                <a:gd name="T1" fmla="*/ 0 h 598"/>
                <a:gd name="T2" fmla="*/ 0 w 596"/>
                <a:gd name="T3" fmla="*/ 0 h 598"/>
                <a:gd name="T4" fmla="*/ 0 w 596"/>
                <a:gd name="T5" fmla="*/ 0 h 598"/>
                <a:gd name="T6" fmla="*/ 0 w 596"/>
                <a:gd name="T7" fmla="*/ 0 h 598"/>
                <a:gd name="T8" fmla="*/ 0 w 596"/>
                <a:gd name="T9" fmla="*/ 0 h 598"/>
                <a:gd name="T10" fmla="*/ 0 w 596"/>
                <a:gd name="T11" fmla="*/ 0 h 598"/>
                <a:gd name="T12" fmla="*/ 0 60000 65536"/>
                <a:gd name="T13" fmla="*/ 0 60000 65536"/>
                <a:gd name="T14" fmla="*/ 0 60000 65536"/>
                <a:gd name="T15" fmla="*/ 0 60000 65536"/>
                <a:gd name="T16" fmla="*/ 0 60000 65536"/>
                <a:gd name="T17" fmla="*/ 0 60000 65536"/>
                <a:gd name="T18" fmla="*/ 0 w 596"/>
                <a:gd name="T19" fmla="*/ 0 h 598"/>
                <a:gd name="T20" fmla="*/ 596 w 596"/>
                <a:gd name="T21" fmla="*/ 598 h 598"/>
              </a:gdLst>
              <a:ahLst/>
              <a:cxnLst>
                <a:cxn ang="T12">
                  <a:pos x="T0" y="T1"/>
                </a:cxn>
                <a:cxn ang="T13">
                  <a:pos x="T2" y="T3"/>
                </a:cxn>
                <a:cxn ang="T14">
                  <a:pos x="T4" y="T5"/>
                </a:cxn>
                <a:cxn ang="T15">
                  <a:pos x="T6" y="T7"/>
                </a:cxn>
                <a:cxn ang="T16">
                  <a:pos x="T8" y="T9"/>
                </a:cxn>
                <a:cxn ang="T17">
                  <a:pos x="T10" y="T11"/>
                </a:cxn>
              </a:cxnLst>
              <a:rect l="T18" t="T19" r="T20" b="T21"/>
              <a:pathLst>
                <a:path w="596" h="598">
                  <a:moveTo>
                    <a:pt x="118" y="0"/>
                  </a:moveTo>
                  <a:cubicBezTo>
                    <a:pt x="53" y="0"/>
                    <a:pt x="0" y="53"/>
                    <a:pt x="0" y="118"/>
                  </a:cubicBezTo>
                  <a:lnTo>
                    <a:pt x="0" y="589"/>
                  </a:lnTo>
                  <a:cubicBezTo>
                    <a:pt x="27" y="598"/>
                    <a:pt x="12" y="309"/>
                    <a:pt x="161" y="174"/>
                  </a:cubicBezTo>
                  <a:cubicBezTo>
                    <a:pt x="310" y="39"/>
                    <a:pt x="596" y="29"/>
                    <a:pt x="589" y="0"/>
                  </a:cubicBezTo>
                  <a:lnTo>
                    <a:pt x="118" y="0"/>
                  </a:lnTo>
                  <a:close/>
                </a:path>
              </a:pathLst>
            </a:custGeom>
            <a:solidFill>
              <a:srgbClr val="99FF99"/>
            </a:solidFill>
            <a:ln>
              <a:noFill/>
            </a:ln>
            <a:extLst>
              <a:ext uri="{91240B29-F687-4F45-9708-019B960494DF}">
                <a14:hiddenLine xmlns:a14="http://schemas.microsoft.com/office/drawing/2010/main" w="9525">
                  <a:solidFill>
                    <a:srgbClr val="000000"/>
                  </a:solidFill>
                  <a:round/>
                  <a:headEnd/>
                  <a:tailEnd/>
                </a14:hiddenLine>
              </a:ext>
            </a:extLst>
          </xdr:spPr>
        </xdr:sp>
      </xdr:grpSp>
    </xdr:grpSp>
    <xdr:clientData/>
  </xdr:twoCellAnchor>
  <xdr:twoCellAnchor>
    <xdr:from>
      <xdr:col>1</xdr:col>
      <xdr:colOff>514350</xdr:colOff>
      <xdr:row>15</xdr:row>
      <xdr:rowOff>133350</xdr:rowOff>
    </xdr:from>
    <xdr:to>
      <xdr:col>3</xdr:col>
      <xdr:colOff>495300</xdr:colOff>
      <xdr:row>17</xdr:row>
      <xdr:rowOff>95250</xdr:rowOff>
    </xdr:to>
    <xdr:grpSp>
      <xdr:nvGrpSpPr>
        <xdr:cNvPr id="2800256" name="Group 831">
          <a:hlinkClick xmlns:r="http://schemas.openxmlformats.org/officeDocument/2006/relationships" r:id="rId8"/>
        </xdr:cNvPr>
        <xdr:cNvGrpSpPr>
          <a:grpSpLocks/>
        </xdr:cNvGrpSpPr>
      </xdr:nvGrpSpPr>
      <xdr:grpSpPr bwMode="auto">
        <a:xfrm>
          <a:off x="593725" y="3475038"/>
          <a:ext cx="1504950" cy="342900"/>
          <a:chOff x="56" y="259"/>
          <a:chExt cx="158" cy="40"/>
        </a:xfrm>
      </xdr:grpSpPr>
      <xdr:sp macro="" textlink="">
        <xdr:nvSpPr>
          <xdr:cNvPr id="2800273" name="AutoShape 30"/>
          <xdr:cNvSpPr>
            <a:spLocks noChangeArrowheads="1"/>
          </xdr:cNvSpPr>
        </xdr:nvSpPr>
        <xdr:spPr bwMode="gray">
          <a:xfrm>
            <a:off x="56" y="259"/>
            <a:ext cx="158" cy="40"/>
          </a:xfrm>
          <a:prstGeom prst="roundRect">
            <a:avLst>
              <a:gd name="adj" fmla="val 10889"/>
            </a:avLst>
          </a:prstGeom>
          <a:gradFill rotWithShape="1">
            <a:gsLst>
              <a:gs pos="0">
                <a:srgbClr val="EEEEEE"/>
              </a:gs>
              <a:gs pos="100000">
                <a:srgbClr val="DDDDDD"/>
              </a:gs>
            </a:gsLst>
            <a:lin ang="2700000" scaled="1"/>
          </a:gradFill>
          <a:ln w="9525">
            <a:solidFill>
              <a:srgbClr val="FFFFFF"/>
            </a:solidFill>
            <a:round/>
            <a:headEnd/>
            <a:tailEnd/>
          </a:ln>
          <a:effectLst>
            <a:outerShdw dist="135003" dir="2928844" algn="ctr" rotWithShape="0">
              <a:srgbClr val="000000">
                <a:alpha val="50000"/>
              </a:srgbClr>
            </a:outerShdw>
          </a:effectLst>
        </xdr:spPr>
      </xdr:sp>
      <xdr:grpSp>
        <xdr:nvGrpSpPr>
          <xdr:cNvPr id="2800274" name="11 Grupo"/>
          <xdr:cNvGrpSpPr>
            <a:grpSpLocks/>
          </xdr:cNvGrpSpPr>
        </xdr:nvGrpSpPr>
        <xdr:grpSpPr bwMode="auto">
          <a:xfrm>
            <a:off x="60" y="263"/>
            <a:ext cx="151" cy="32"/>
            <a:chOff x="1104968" y="2771584"/>
            <a:chExt cx="3605494" cy="566957"/>
          </a:xfrm>
        </xdr:grpSpPr>
        <xdr:sp macro="" textlink="">
          <xdr:nvSpPr>
            <xdr:cNvPr id="9" name="AutoShape 31"/>
            <xdr:cNvSpPr>
              <a:spLocks noChangeArrowheads="1"/>
            </xdr:cNvSpPr>
          </xdr:nvSpPr>
          <xdr:spPr bwMode="gray">
            <a:xfrm>
              <a:off x="1104968" y="2779458"/>
              <a:ext cx="3605494" cy="551208"/>
            </a:xfrm>
            <a:prstGeom prst="roundRect">
              <a:avLst>
                <a:gd name="adj" fmla="val 11921"/>
              </a:avLst>
            </a:prstGeom>
            <a:gradFill rotWithShape="1">
              <a:gsLst>
                <a:gs pos="0">
                  <a:schemeClr val="accent1"/>
                </a:gs>
                <a:gs pos="100000">
                  <a:schemeClr val="accent1">
                    <a:gamma/>
                    <a:shade val="69804"/>
                    <a:invGamma/>
                  </a:schemeClr>
                </a:gs>
              </a:gsLst>
              <a:lin ang="5400000" scaled="1"/>
            </a:gradFill>
            <a:ln w="9525">
              <a:solidFill>
                <a:srgbClr val="FEFEFE"/>
              </a:solidFill>
              <a:round/>
              <a:headEnd/>
              <a:tailEnd/>
            </a:ln>
            <a:effectLst/>
          </xdr:spPr>
          <xdr:txBody>
            <a:bodyPr wrap="square" anchor="ctr"/>
            <a:lstStyle>
              <a:defPPr>
                <a:defRPr lang="en-US"/>
              </a:defPPr>
              <a:lvl1pPr algn="l" rtl="0" fontAlgn="base">
                <a:spcBef>
                  <a:spcPct val="0"/>
                </a:spcBef>
                <a:spcAft>
                  <a:spcPct val="0"/>
                </a:spcAft>
                <a:defRPr kern="1200">
                  <a:solidFill>
                    <a:schemeClr val="tx1"/>
                  </a:solidFill>
                  <a:latin typeface="Arial" charset="0"/>
                  <a:ea typeface="+mn-ea"/>
                  <a:cs typeface="+mn-cs"/>
                </a:defRPr>
              </a:lvl1pPr>
              <a:lvl2pPr marL="457200" algn="l" rtl="0" fontAlgn="base">
                <a:spcBef>
                  <a:spcPct val="0"/>
                </a:spcBef>
                <a:spcAft>
                  <a:spcPct val="0"/>
                </a:spcAft>
                <a:defRPr kern="1200">
                  <a:solidFill>
                    <a:schemeClr val="tx1"/>
                  </a:solidFill>
                  <a:latin typeface="Arial" charset="0"/>
                  <a:ea typeface="+mn-ea"/>
                  <a:cs typeface="+mn-cs"/>
                </a:defRPr>
              </a:lvl2pPr>
              <a:lvl3pPr marL="914400" algn="l" rtl="0" fontAlgn="base">
                <a:spcBef>
                  <a:spcPct val="0"/>
                </a:spcBef>
                <a:spcAft>
                  <a:spcPct val="0"/>
                </a:spcAft>
                <a:defRPr kern="1200">
                  <a:solidFill>
                    <a:schemeClr val="tx1"/>
                  </a:solidFill>
                  <a:latin typeface="Arial" charset="0"/>
                  <a:ea typeface="+mn-ea"/>
                  <a:cs typeface="+mn-cs"/>
                </a:defRPr>
              </a:lvl3pPr>
              <a:lvl4pPr marL="1371600" algn="l" rtl="0" fontAlgn="base">
                <a:spcBef>
                  <a:spcPct val="0"/>
                </a:spcBef>
                <a:spcAft>
                  <a:spcPct val="0"/>
                </a:spcAft>
                <a:defRPr kern="1200">
                  <a:solidFill>
                    <a:schemeClr val="tx1"/>
                  </a:solidFill>
                  <a:latin typeface="Arial" charset="0"/>
                  <a:ea typeface="+mn-ea"/>
                  <a:cs typeface="+mn-cs"/>
                </a:defRPr>
              </a:lvl4pPr>
              <a:lvl5pPr marL="1828800" algn="l" rtl="0" fontAlgn="base">
                <a:spcBef>
                  <a:spcPct val="0"/>
                </a:spcBef>
                <a:spcAft>
                  <a:spcPct val="0"/>
                </a:spcAft>
                <a:defRPr kern="1200">
                  <a:solidFill>
                    <a:schemeClr val="tx1"/>
                  </a:solidFill>
                  <a:latin typeface="Arial" charset="0"/>
                  <a:ea typeface="+mn-ea"/>
                  <a:cs typeface="+mn-cs"/>
                </a:defRPr>
              </a:lvl5pPr>
              <a:lvl6pPr marL="2286000" algn="l" defTabSz="914400" rtl="0" eaLnBrk="1" latinLnBrk="0" hangingPunct="1">
                <a:defRPr kern="1200">
                  <a:solidFill>
                    <a:schemeClr val="tx1"/>
                  </a:solidFill>
                  <a:latin typeface="Arial" charset="0"/>
                  <a:ea typeface="+mn-ea"/>
                  <a:cs typeface="+mn-cs"/>
                </a:defRPr>
              </a:lvl6pPr>
              <a:lvl7pPr marL="2743200" algn="l" defTabSz="914400" rtl="0" eaLnBrk="1" latinLnBrk="0" hangingPunct="1">
                <a:defRPr kern="1200">
                  <a:solidFill>
                    <a:schemeClr val="tx1"/>
                  </a:solidFill>
                  <a:latin typeface="Arial" charset="0"/>
                  <a:ea typeface="+mn-ea"/>
                  <a:cs typeface="+mn-cs"/>
                </a:defRPr>
              </a:lvl7pPr>
              <a:lvl8pPr marL="3200400" algn="l" defTabSz="914400" rtl="0" eaLnBrk="1" latinLnBrk="0" hangingPunct="1">
                <a:defRPr kern="1200">
                  <a:solidFill>
                    <a:schemeClr val="tx1"/>
                  </a:solidFill>
                  <a:latin typeface="Arial" charset="0"/>
                  <a:ea typeface="+mn-ea"/>
                  <a:cs typeface="+mn-cs"/>
                </a:defRPr>
              </a:lvl8pPr>
              <a:lvl9pPr marL="3657600" algn="l" defTabSz="914400" rtl="0" eaLnBrk="1" latinLnBrk="0" hangingPunct="1">
                <a:defRPr kern="1200">
                  <a:solidFill>
                    <a:schemeClr val="tx1"/>
                  </a:solidFill>
                  <a:latin typeface="Arial" charset="0"/>
                  <a:ea typeface="+mn-ea"/>
                  <a:cs typeface="+mn-cs"/>
                </a:defRPr>
              </a:lvl9pPr>
            </a:lstStyle>
            <a:p>
              <a:pPr algn="ctr">
                <a:defRPr/>
              </a:pPr>
              <a:r>
                <a:rPr lang="es-GT" sz="1000">
                  <a:solidFill>
                    <a:schemeClr val="bg1"/>
                  </a:solidFill>
                </a:rPr>
                <a:t>Grant Detail</a:t>
              </a:r>
            </a:p>
          </xdr:txBody>
        </xdr:sp>
        <xdr:sp macro="" textlink="">
          <xdr:nvSpPr>
            <xdr:cNvPr id="10" name="Freeform 32"/>
            <xdr:cNvSpPr>
              <a:spLocks/>
            </xdr:cNvSpPr>
          </xdr:nvSpPr>
          <xdr:spPr bwMode="gray">
            <a:xfrm>
              <a:off x="1152723" y="2818830"/>
              <a:ext cx="358162" cy="275604"/>
            </a:xfrm>
            <a:custGeom>
              <a:avLst/>
              <a:gdLst/>
              <a:ahLst/>
              <a:cxnLst>
                <a:cxn ang="0">
                  <a:pos x="118" y="0"/>
                </a:cxn>
                <a:cxn ang="0">
                  <a:pos x="0" y="118"/>
                </a:cxn>
                <a:cxn ang="0">
                  <a:pos x="0" y="589"/>
                </a:cxn>
                <a:cxn ang="0">
                  <a:pos x="161" y="174"/>
                </a:cxn>
                <a:cxn ang="0">
                  <a:pos x="589" y="0"/>
                </a:cxn>
                <a:cxn ang="0">
                  <a:pos x="118" y="0"/>
                </a:cxn>
              </a:cxnLst>
              <a:rect l="0" t="0" r="r" b="b"/>
              <a:pathLst>
                <a:path w="596" h="598">
                  <a:moveTo>
                    <a:pt x="118" y="0"/>
                  </a:moveTo>
                  <a:cubicBezTo>
                    <a:pt x="53" y="0"/>
                    <a:pt x="0" y="53"/>
                    <a:pt x="0" y="118"/>
                  </a:cubicBezTo>
                  <a:lnTo>
                    <a:pt x="0" y="589"/>
                  </a:lnTo>
                  <a:cubicBezTo>
                    <a:pt x="27" y="598"/>
                    <a:pt x="12" y="309"/>
                    <a:pt x="161" y="174"/>
                  </a:cubicBezTo>
                  <a:cubicBezTo>
                    <a:pt x="310" y="39"/>
                    <a:pt x="596" y="29"/>
                    <a:pt x="589" y="0"/>
                  </a:cubicBezTo>
                  <a:lnTo>
                    <a:pt x="118" y="0"/>
                  </a:lnTo>
                  <a:close/>
                </a:path>
              </a:pathLst>
            </a:custGeom>
            <a:gradFill rotWithShape="1">
              <a:gsLst>
                <a:gs pos="0">
                  <a:schemeClr val="accent1">
                    <a:gamma/>
                    <a:tint val="54510"/>
                    <a:invGamma/>
                  </a:schemeClr>
                </a:gs>
                <a:gs pos="50000">
                  <a:schemeClr val="accent1">
                    <a:alpha val="0"/>
                  </a:schemeClr>
                </a:gs>
                <a:gs pos="100000">
                  <a:schemeClr val="accent1">
                    <a:gamma/>
                    <a:tint val="54510"/>
                    <a:invGamma/>
                  </a:schemeClr>
                </a:gs>
              </a:gsLst>
              <a:lin ang="2700000" scaled="1"/>
            </a:gradFill>
            <a:ln w="9525">
              <a:noFill/>
              <a:prstDash val="solid"/>
              <a:round/>
              <a:headEnd/>
              <a:tailEnd/>
            </a:ln>
          </xdr:spPr>
          <xdr:txBody>
            <a:bodyPr wrap="square"/>
            <a:lstStyle/>
            <a:p>
              <a:endParaRPr lang="en-US"/>
            </a:p>
          </xdr:txBody>
        </xdr:sp>
      </xdr:grpSp>
    </xdr:grpSp>
    <xdr:clientData/>
  </xdr:twoCellAnchor>
  <xdr:twoCellAnchor>
    <xdr:from>
      <xdr:col>1</xdr:col>
      <xdr:colOff>514350</xdr:colOff>
      <xdr:row>10</xdr:row>
      <xdr:rowOff>28575</xdr:rowOff>
    </xdr:from>
    <xdr:to>
      <xdr:col>3</xdr:col>
      <xdr:colOff>495300</xdr:colOff>
      <xdr:row>12</xdr:row>
      <xdr:rowOff>19050</xdr:rowOff>
    </xdr:to>
    <xdr:grpSp>
      <xdr:nvGrpSpPr>
        <xdr:cNvPr id="2800257" name="37 Grupo">
          <a:hlinkClick xmlns:r="http://schemas.openxmlformats.org/officeDocument/2006/relationships" r:id="rId9"/>
        </xdr:cNvPr>
        <xdr:cNvGrpSpPr>
          <a:grpSpLocks/>
        </xdr:cNvGrpSpPr>
      </xdr:nvGrpSpPr>
      <xdr:grpSpPr bwMode="auto">
        <a:xfrm>
          <a:off x="593725" y="2417763"/>
          <a:ext cx="1504950" cy="371475"/>
          <a:chOff x="1343025" y="2428876"/>
          <a:chExt cx="3240982" cy="617274"/>
        </a:xfrm>
      </xdr:grpSpPr>
      <xdr:sp macro="" textlink="">
        <xdr:nvSpPr>
          <xdr:cNvPr id="2800269" name="AutoShape 30"/>
          <xdr:cNvSpPr>
            <a:spLocks noChangeArrowheads="1"/>
          </xdr:cNvSpPr>
        </xdr:nvSpPr>
        <xdr:spPr bwMode="gray">
          <a:xfrm>
            <a:off x="1343025" y="2428876"/>
            <a:ext cx="3240982" cy="617274"/>
          </a:xfrm>
          <a:prstGeom prst="roundRect">
            <a:avLst>
              <a:gd name="adj" fmla="val 10889"/>
            </a:avLst>
          </a:prstGeom>
          <a:gradFill rotWithShape="1">
            <a:gsLst>
              <a:gs pos="0">
                <a:srgbClr val="EEEEEE"/>
              </a:gs>
              <a:gs pos="100000">
                <a:srgbClr val="DDDDDD"/>
              </a:gs>
            </a:gsLst>
            <a:lin ang="2700000" scaled="1"/>
          </a:gradFill>
          <a:ln w="9525">
            <a:solidFill>
              <a:srgbClr val="FFFFFF"/>
            </a:solidFill>
            <a:round/>
            <a:headEnd/>
            <a:tailEnd/>
          </a:ln>
          <a:effectLst>
            <a:outerShdw dist="135003" dir="2928844" algn="ctr" rotWithShape="0">
              <a:srgbClr val="000000">
                <a:alpha val="50000"/>
              </a:srgbClr>
            </a:outerShdw>
          </a:effectLst>
        </xdr:spPr>
      </xdr:sp>
      <xdr:grpSp>
        <xdr:nvGrpSpPr>
          <xdr:cNvPr id="2800270" name="13 Grupo"/>
          <xdr:cNvGrpSpPr>
            <a:grpSpLocks/>
          </xdr:cNvGrpSpPr>
        </xdr:nvGrpSpPr>
        <xdr:grpSpPr bwMode="auto">
          <a:xfrm>
            <a:off x="1419283" y="2495353"/>
            <a:ext cx="3097998" cy="503316"/>
            <a:chOff x="1104968" y="2771552"/>
            <a:chExt cx="3605494" cy="566957"/>
          </a:xfrm>
        </xdr:grpSpPr>
        <xdr:sp macro="" textlink="">
          <xdr:nvSpPr>
            <xdr:cNvPr id="3" name="AutoShape 31"/>
            <xdr:cNvSpPr>
              <a:spLocks noChangeArrowheads="1"/>
            </xdr:cNvSpPr>
          </xdr:nvSpPr>
          <xdr:spPr bwMode="gray">
            <a:xfrm>
              <a:off x="1111710" y="2767984"/>
              <a:ext cx="3604792" cy="570523"/>
            </a:xfrm>
            <a:prstGeom prst="roundRect">
              <a:avLst>
                <a:gd name="adj" fmla="val 11921"/>
              </a:avLst>
            </a:prstGeom>
            <a:gradFill rotWithShape="1">
              <a:gsLst>
                <a:gs pos="0">
                  <a:schemeClr val="accent1"/>
                </a:gs>
                <a:gs pos="100000">
                  <a:schemeClr val="accent1">
                    <a:gamma/>
                    <a:shade val="69804"/>
                    <a:invGamma/>
                  </a:schemeClr>
                </a:gs>
              </a:gsLst>
              <a:lin ang="5400000" scaled="1"/>
            </a:gradFill>
            <a:ln w="9525">
              <a:solidFill>
                <a:srgbClr val="FEFEFE"/>
              </a:solidFill>
              <a:round/>
              <a:headEnd/>
              <a:tailEnd/>
            </a:ln>
            <a:effectLst/>
          </xdr:spPr>
          <xdr:txBody>
            <a:bodyPr wrap="square" anchor="ctr"/>
            <a:lstStyle/>
            <a:p>
              <a:pPr algn="ctr" rtl="1">
                <a:defRPr sz="1000"/>
              </a:pPr>
              <a:r>
                <a:rPr lang="en-ZA" sz="1000" b="0" i="0" strike="noStrike">
                  <a:solidFill>
                    <a:srgbClr val="FFFFFF"/>
                  </a:solidFill>
                  <a:latin typeface="Arial"/>
                  <a:cs typeface="Arial"/>
                </a:rPr>
                <a:t>List of Indicators</a:t>
              </a:r>
            </a:p>
          </xdr:txBody>
        </xdr:sp>
        <xdr:sp macro="" textlink="">
          <xdr:nvSpPr>
            <xdr:cNvPr id="4" name="Freeform 32"/>
            <xdr:cNvSpPr>
              <a:spLocks/>
            </xdr:cNvSpPr>
          </xdr:nvSpPr>
          <xdr:spPr bwMode="gray">
            <a:xfrm>
              <a:off x="1159456" y="2803642"/>
              <a:ext cx="358092" cy="303090"/>
            </a:xfrm>
            <a:custGeom>
              <a:avLst/>
              <a:gdLst/>
              <a:ahLst/>
              <a:cxnLst>
                <a:cxn ang="0">
                  <a:pos x="118" y="0"/>
                </a:cxn>
                <a:cxn ang="0">
                  <a:pos x="0" y="118"/>
                </a:cxn>
                <a:cxn ang="0">
                  <a:pos x="0" y="589"/>
                </a:cxn>
                <a:cxn ang="0">
                  <a:pos x="161" y="174"/>
                </a:cxn>
                <a:cxn ang="0">
                  <a:pos x="589" y="0"/>
                </a:cxn>
                <a:cxn ang="0">
                  <a:pos x="118" y="0"/>
                </a:cxn>
              </a:cxnLst>
              <a:rect l="0" t="0" r="r" b="b"/>
              <a:pathLst>
                <a:path w="596" h="598">
                  <a:moveTo>
                    <a:pt x="118" y="0"/>
                  </a:moveTo>
                  <a:cubicBezTo>
                    <a:pt x="53" y="0"/>
                    <a:pt x="0" y="53"/>
                    <a:pt x="0" y="118"/>
                  </a:cubicBezTo>
                  <a:lnTo>
                    <a:pt x="0" y="589"/>
                  </a:lnTo>
                  <a:cubicBezTo>
                    <a:pt x="27" y="598"/>
                    <a:pt x="12" y="309"/>
                    <a:pt x="161" y="174"/>
                  </a:cubicBezTo>
                  <a:cubicBezTo>
                    <a:pt x="310" y="39"/>
                    <a:pt x="596" y="29"/>
                    <a:pt x="589" y="0"/>
                  </a:cubicBezTo>
                  <a:lnTo>
                    <a:pt x="118" y="0"/>
                  </a:lnTo>
                  <a:close/>
                </a:path>
              </a:pathLst>
            </a:custGeom>
            <a:gradFill rotWithShape="1">
              <a:gsLst>
                <a:gs pos="0">
                  <a:schemeClr val="accent1">
                    <a:gamma/>
                    <a:tint val="54510"/>
                    <a:invGamma/>
                  </a:schemeClr>
                </a:gs>
                <a:gs pos="50000">
                  <a:schemeClr val="accent1">
                    <a:alpha val="0"/>
                  </a:schemeClr>
                </a:gs>
                <a:gs pos="100000">
                  <a:schemeClr val="accent1">
                    <a:gamma/>
                    <a:tint val="54510"/>
                    <a:invGamma/>
                  </a:schemeClr>
                </a:gs>
              </a:gsLst>
              <a:lin ang="2700000" scaled="1"/>
            </a:gradFill>
            <a:ln w="9525">
              <a:noFill/>
              <a:prstDash val="solid"/>
              <a:round/>
              <a:headEnd/>
              <a:tailEnd/>
            </a:ln>
          </xdr:spPr>
          <xdr:txBody>
            <a:bodyPr wrap="square"/>
            <a:lstStyle/>
            <a:p>
              <a:endParaRPr lang="en-US"/>
            </a:p>
          </xdr:txBody>
        </xdr:sp>
      </xdr:grpSp>
    </xdr:grpSp>
    <xdr:clientData/>
  </xdr:twoCellAnchor>
  <xdr:twoCellAnchor>
    <xdr:from>
      <xdr:col>1</xdr:col>
      <xdr:colOff>514350</xdr:colOff>
      <xdr:row>12</xdr:row>
      <xdr:rowOff>180975</xdr:rowOff>
    </xdr:from>
    <xdr:to>
      <xdr:col>3</xdr:col>
      <xdr:colOff>495300</xdr:colOff>
      <xdr:row>14</xdr:row>
      <xdr:rowOff>171450</xdr:rowOff>
    </xdr:to>
    <xdr:grpSp>
      <xdr:nvGrpSpPr>
        <xdr:cNvPr id="2800258" name="37 Grupo">
          <a:hlinkClick xmlns:r="http://schemas.openxmlformats.org/officeDocument/2006/relationships" r:id="rId10"/>
        </xdr:cNvPr>
        <xdr:cNvGrpSpPr>
          <a:grpSpLocks/>
        </xdr:cNvGrpSpPr>
      </xdr:nvGrpSpPr>
      <xdr:grpSpPr bwMode="auto">
        <a:xfrm>
          <a:off x="593725" y="2951163"/>
          <a:ext cx="1504950" cy="371475"/>
          <a:chOff x="1343025" y="2428876"/>
          <a:chExt cx="3240982" cy="617274"/>
        </a:xfrm>
      </xdr:grpSpPr>
      <xdr:sp macro="" textlink="">
        <xdr:nvSpPr>
          <xdr:cNvPr id="2800265" name="AutoShape 30"/>
          <xdr:cNvSpPr>
            <a:spLocks noChangeArrowheads="1"/>
          </xdr:cNvSpPr>
        </xdr:nvSpPr>
        <xdr:spPr bwMode="gray">
          <a:xfrm>
            <a:off x="1343025" y="2428876"/>
            <a:ext cx="3240982" cy="617274"/>
          </a:xfrm>
          <a:prstGeom prst="roundRect">
            <a:avLst>
              <a:gd name="adj" fmla="val 10889"/>
            </a:avLst>
          </a:prstGeom>
          <a:gradFill rotWithShape="1">
            <a:gsLst>
              <a:gs pos="0">
                <a:srgbClr val="EEEEEE"/>
              </a:gs>
              <a:gs pos="100000">
                <a:srgbClr val="DDDDDD"/>
              </a:gs>
            </a:gsLst>
            <a:lin ang="2700000" scaled="1"/>
          </a:gradFill>
          <a:ln w="9525">
            <a:solidFill>
              <a:srgbClr val="FFFFFF"/>
            </a:solidFill>
            <a:round/>
            <a:headEnd/>
            <a:tailEnd/>
          </a:ln>
          <a:effectLst>
            <a:outerShdw dist="135003" dir="2928844" algn="ctr" rotWithShape="0">
              <a:srgbClr val="000000">
                <a:alpha val="50000"/>
              </a:srgbClr>
            </a:outerShdw>
          </a:effectLst>
        </xdr:spPr>
      </xdr:sp>
      <xdr:grpSp>
        <xdr:nvGrpSpPr>
          <xdr:cNvPr id="2800266" name="13 Grupo"/>
          <xdr:cNvGrpSpPr>
            <a:grpSpLocks/>
          </xdr:cNvGrpSpPr>
        </xdr:nvGrpSpPr>
        <xdr:grpSpPr bwMode="auto">
          <a:xfrm>
            <a:off x="1419283" y="2495353"/>
            <a:ext cx="3097998" cy="503316"/>
            <a:chOff x="1104968" y="2771552"/>
            <a:chExt cx="3605494" cy="566957"/>
          </a:xfrm>
        </xdr:grpSpPr>
        <xdr:sp macro="" textlink="">
          <xdr:nvSpPr>
            <xdr:cNvPr id="14" name="AutoShape 31"/>
            <xdr:cNvSpPr>
              <a:spLocks noChangeArrowheads="1"/>
            </xdr:cNvSpPr>
          </xdr:nvSpPr>
          <xdr:spPr bwMode="gray">
            <a:xfrm>
              <a:off x="1111710" y="2767984"/>
              <a:ext cx="3604792" cy="570523"/>
            </a:xfrm>
            <a:prstGeom prst="roundRect">
              <a:avLst>
                <a:gd name="adj" fmla="val 11921"/>
              </a:avLst>
            </a:prstGeom>
            <a:gradFill rotWithShape="1">
              <a:gsLst>
                <a:gs pos="0">
                  <a:schemeClr val="accent1"/>
                </a:gs>
                <a:gs pos="100000">
                  <a:schemeClr val="accent1">
                    <a:gamma/>
                    <a:shade val="69804"/>
                    <a:invGamma/>
                  </a:schemeClr>
                </a:gs>
              </a:gsLst>
              <a:lin ang="5400000" scaled="1"/>
            </a:gradFill>
            <a:ln w="9525">
              <a:solidFill>
                <a:srgbClr val="FEFEFE"/>
              </a:solidFill>
              <a:round/>
              <a:headEnd/>
              <a:tailEnd/>
            </a:ln>
            <a:effectLst/>
          </xdr:spPr>
          <xdr:txBody>
            <a:bodyPr wrap="square" anchor="ctr"/>
            <a:lstStyle>
              <a:defPPr>
                <a:defRPr lang="en-US"/>
              </a:defPPr>
              <a:lvl1pPr algn="l" rtl="0" fontAlgn="base">
                <a:spcBef>
                  <a:spcPct val="0"/>
                </a:spcBef>
                <a:spcAft>
                  <a:spcPct val="0"/>
                </a:spcAft>
                <a:defRPr kern="1200">
                  <a:solidFill>
                    <a:schemeClr val="tx1"/>
                  </a:solidFill>
                  <a:latin typeface="Arial" charset="0"/>
                  <a:ea typeface="+mn-ea"/>
                  <a:cs typeface="+mn-cs"/>
                </a:defRPr>
              </a:lvl1pPr>
              <a:lvl2pPr marL="457200" algn="l" rtl="0" fontAlgn="base">
                <a:spcBef>
                  <a:spcPct val="0"/>
                </a:spcBef>
                <a:spcAft>
                  <a:spcPct val="0"/>
                </a:spcAft>
                <a:defRPr kern="1200">
                  <a:solidFill>
                    <a:schemeClr val="tx1"/>
                  </a:solidFill>
                  <a:latin typeface="Arial" charset="0"/>
                  <a:ea typeface="+mn-ea"/>
                  <a:cs typeface="+mn-cs"/>
                </a:defRPr>
              </a:lvl2pPr>
              <a:lvl3pPr marL="914400" algn="l" rtl="0" fontAlgn="base">
                <a:spcBef>
                  <a:spcPct val="0"/>
                </a:spcBef>
                <a:spcAft>
                  <a:spcPct val="0"/>
                </a:spcAft>
                <a:defRPr kern="1200">
                  <a:solidFill>
                    <a:schemeClr val="tx1"/>
                  </a:solidFill>
                  <a:latin typeface="Arial" charset="0"/>
                  <a:ea typeface="+mn-ea"/>
                  <a:cs typeface="+mn-cs"/>
                </a:defRPr>
              </a:lvl3pPr>
              <a:lvl4pPr marL="1371600" algn="l" rtl="0" fontAlgn="base">
                <a:spcBef>
                  <a:spcPct val="0"/>
                </a:spcBef>
                <a:spcAft>
                  <a:spcPct val="0"/>
                </a:spcAft>
                <a:defRPr kern="1200">
                  <a:solidFill>
                    <a:schemeClr val="tx1"/>
                  </a:solidFill>
                  <a:latin typeface="Arial" charset="0"/>
                  <a:ea typeface="+mn-ea"/>
                  <a:cs typeface="+mn-cs"/>
                </a:defRPr>
              </a:lvl4pPr>
              <a:lvl5pPr marL="1828800" algn="l" rtl="0" fontAlgn="base">
                <a:spcBef>
                  <a:spcPct val="0"/>
                </a:spcBef>
                <a:spcAft>
                  <a:spcPct val="0"/>
                </a:spcAft>
                <a:defRPr kern="1200">
                  <a:solidFill>
                    <a:schemeClr val="tx1"/>
                  </a:solidFill>
                  <a:latin typeface="Arial" charset="0"/>
                  <a:ea typeface="+mn-ea"/>
                  <a:cs typeface="+mn-cs"/>
                </a:defRPr>
              </a:lvl5pPr>
              <a:lvl6pPr marL="2286000" algn="l" defTabSz="914400" rtl="0" eaLnBrk="1" latinLnBrk="0" hangingPunct="1">
                <a:defRPr kern="1200">
                  <a:solidFill>
                    <a:schemeClr val="tx1"/>
                  </a:solidFill>
                  <a:latin typeface="Arial" charset="0"/>
                  <a:ea typeface="+mn-ea"/>
                  <a:cs typeface="+mn-cs"/>
                </a:defRPr>
              </a:lvl6pPr>
              <a:lvl7pPr marL="2743200" algn="l" defTabSz="914400" rtl="0" eaLnBrk="1" latinLnBrk="0" hangingPunct="1">
                <a:defRPr kern="1200">
                  <a:solidFill>
                    <a:schemeClr val="tx1"/>
                  </a:solidFill>
                  <a:latin typeface="Arial" charset="0"/>
                  <a:ea typeface="+mn-ea"/>
                  <a:cs typeface="+mn-cs"/>
                </a:defRPr>
              </a:lvl7pPr>
              <a:lvl8pPr marL="3200400" algn="l" defTabSz="914400" rtl="0" eaLnBrk="1" latinLnBrk="0" hangingPunct="1">
                <a:defRPr kern="1200">
                  <a:solidFill>
                    <a:schemeClr val="tx1"/>
                  </a:solidFill>
                  <a:latin typeface="Arial" charset="0"/>
                  <a:ea typeface="+mn-ea"/>
                  <a:cs typeface="+mn-cs"/>
                </a:defRPr>
              </a:lvl8pPr>
              <a:lvl9pPr marL="3657600" algn="l" defTabSz="914400" rtl="0" eaLnBrk="1" latinLnBrk="0" hangingPunct="1">
                <a:defRPr kern="1200">
                  <a:solidFill>
                    <a:schemeClr val="tx1"/>
                  </a:solidFill>
                  <a:latin typeface="Arial" charset="0"/>
                  <a:ea typeface="+mn-ea"/>
                  <a:cs typeface="+mn-cs"/>
                </a:defRPr>
              </a:lvl9pPr>
            </a:lstStyle>
            <a:p>
              <a:pPr algn="ctr">
                <a:defRPr/>
              </a:pPr>
              <a:r>
                <a:rPr lang="es-GT" sz="1000">
                  <a:solidFill>
                    <a:schemeClr val="bg1"/>
                  </a:solidFill>
                </a:rPr>
                <a:t>Data Entry</a:t>
              </a:r>
            </a:p>
          </xdr:txBody>
        </xdr:sp>
        <xdr:sp macro="" textlink="">
          <xdr:nvSpPr>
            <xdr:cNvPr id="15" name="Freeform 32"/>
            <xdr:cNvSpPr>
              <a:spLocks/>
            </xdr:cNvSpPr>
          </xdr:nvSpPr>
          <xdr:spPr bwMode="gray">
            <a:xfrm>
              <a:off x="1159456" y="2803642"/>
              <a:ext cx="358092" cy="303090"/>
            </a:xfrm>
            <a:custGeom>
              <a:avLst/>
              <a:gdLst/>
              <a:ahLst/>
              <a:cxnLst>
                <a:cxn ang="0">
                  <a:pos x="118" y="0"/>
                </a:cxn>
                <a:cxn ang="0">
                  <a:pos x="0" y="118"/>
                </a:cxn>
                <a:cxn ang="0">
                  <a:pos x="0" y="589"/>
                </a:cxn>
                <a:cxn ang="0">
                  <a:pos x="161" y="174"/>
                </a:cxn>
                <a:cxn ang="0">
                  <a:pos x="589" y="0"/>
                </a:cxn>
                <a:cxn ang="0">
                  <a:pos x="118" y="0"/>
                </a:cxn>
              </a:cxnLst>
              <a:rect l="0" t="0" r="r" b="b"/>
              <a:pathLst>
                <a:path w="596" h="598">
                  <a:moveTo>
                    <a:pt x="118" y="0"/>
                  </a:moveTo>
                  <a:cubicBezTo>
                    <a:pt x="53" y="0"/>
                    <a:pt x="0" y="53"/>
                    <a:pt x="0" y="118"/>
                  </a:cubicBezTo>
                  <a:lnTo>
                    <a:pt x="0" y="589"/>
                  </a:lnTo>
                  <a:cubicBezTo>
                    <a:pt x="27" y="598"/>
                    <a:pt x="12" y="309"/>
                    <a:pt x="161" y="174"/>
                  </a:cubicBezTo>
                  <a:cubicBezTo>
                    <a:pt x="310" y="39"/>
                    <a:pt x="596" y="29"/>
                    <a:pt x="589" y="0"/>
                  </a:cubicBezTo>
                  <a:lnTo>
                    <a:pt x="118" y="0"/>
                  </a:lnTo>
                  <a:close/>
                </a:path>
              </a:pathLst>
            </a:custGeom>
            <a:gradFill rotWithShape="1">
              <a:gsLst>
                <a:gs pos="0">
                  <a:schemeClr val="accent1">
                    <a:gamma/>
                    <a:tint val="54510"/>
                    <a:invGamma/>
                  </a:schemeClr>
                </a:gs>
                <a:gs pos="50000">
                  <a:schemeClr val="accent1">
                    <a:alpha val="0"/>
                  </a:schemeClr>
                </a:gs>
                <a:gs pos="100000">
                  <a:schemeClr val="accent1">
                    <a:gamma/>
                    <a:tint val="54510"/>
                    <a:invGamma/>
                  </a:schemeClr>
                </a:gs>
              </a:gsLst>
              <a:lin ang="2700000" scaled="1"/>
            </a:gradFill>
            <a:ln w="9525">
              <a:noFill/>
              <a:prstDash val="solid"/>
              <a:round/>
              <a:headEnd/>
              <a:tailEnd/>
            </a:ln>
          </xdr:spPr>
          <xdr:txBody>
            <a:bodyPr wrap="square"/>
            <a:lstStyle/>
            <a:p>
              <a:endParaRPr lang="en-US"/>
            </a:p>
          </xdr:txBody>
        </xdr:sp>
      </xdr:grpSp>
    </xdr:grpSp>
    <xdr:clientData/>
  </xdr:twoCellAnchor>
  <xdr:twoCellAnchor editAs="oneCell">
    <xdr:from>
      <xdr:col>1</xdr:col>
      <xdr:colOff>257175</xdr:colOff>
      <xdr:row>7</xdr:row>
      <xdr:rowOff>66675</xdr:rowOff>
    </xdr:from>
    <xdr:to>
      <xdr:col>4</xdr:col>
      <xdr:colOff>104775</xdr:colOff>
      <xdr:row>9</xdr:row>
      <xdr:rowOff>133350</xdr:rowOff>
    </xdr:to>
    <xdr:pic>
      <xdr:nvPicPr>
        <xdr:cNvPr id="2800259" name="Picture 2012"/>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333375" y="1876425"/>
          <a:ext cx="2133600"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352425</xdr:colOff>
      <xdr:row>7</xdr:row>
      <xdr:rowOff>85725</xdr:rowOff>
    </xdr:from>
    <xdr:to>
      <xdr:col>4</xdr:col>
      <xdr:colOff>57150</xdr:colOff>
      <xdr:row>9</xdr:row>
      <xdr:rowOff>95250</xdr:rowOff>
    </xdr:to>
    <xdr:sp macro="" textlink="">
      <xdr:nvSpPr>
        <xdr:cNvPr id="955357" name="Text Box 2013"/>
        <xdr:cNvSpPr txBox="1">
          <a:spLocks noChangeArrowheads="1"/>
        </xdr:cNvSpPr>
      </xdr:nvSpPr>
      <xdr:spPr bwMode="auto">
        <a:xfrm>
          <a:off x="428625" y="1895475"/>
          <a:ext cx="1990725" cy="390525"/>
        </a:xfrm>
        <a:prstGeom prst="rect">
          <a:avLst/>
        </a:prstGeom>
        <a:noFill/>
        <a:ln w="9525">
          <a:noFill/>
          <a:miter lim="800000"/>
          <a:headEnd/>
          <a:tailEnd/>
        </a:ln>
      </xdr:spPr>
      <xdr:txBody>
        <a:bodyPr vertOverflow="clip" wrap="square" lIns="91440" tIns="45720" rIns="91440" bIns="45720" anchor="t" upright="1"/>
        <a:lstStyle/>
        <a:p>
          <a:pPr algn="ctr" rtl="0">
            <a:defRPr sz="1000"/>
          </a:pPr>
          <a:r>
            <a:rPr lang="en-US" sz="1200" b="0" i="0" strike="noStrike">
              <a:solidFill>
                <a:srgbClr val="000000"/>
              </a:solidFill>
              <a:latin typeface="Arial"/>
              <a:cs typeface="Arial"/>
            </a:rPr>
            <a:t>Grant Information</a:t>
          </a:r>
          <a:endParaRPr lang="en-US" sz="1800" b="0" i="0" strike="noStrike">
            <a:solidFill>
              <a:srgbClr val="000000"/>
            </a:solidFill>
            <a:latin typeface="Arial"/>
            <a:cs typeface="Arial"/>
          </a:endParaRPr>
        </a:p>
        <a:p>
          <a:pPr algn="ctr" rtl="0">
            <a:defRPr sz="1000"/>
          </a:pPr>
          <a:endParaRPr lang="en-US" sz="1800" b="0" i="0" strike="noStrike">
            <a:solidFill>
              <a:srgbClr val="000000"/>
            </a:solidFill>
            <a:latin typeface="Arial"/>
            <a:cs typeface="Arial"/>
          </a:endParaRPr>
        </a:p>
      </xdr:txBody>
    </xdr:sp>
    <xdr:clientData/>
  </xdr:twoCellAnchor>
  <xdr:twoCellAnchor editAs="oneCell">
    <xdr:from>
      <xdr:col>4</xdr:col>
      <xdr:colOff>247650</xdr:colOff>
      <xdr:row>7</xdr:row>
      <xdr:rowOff>66675</xdr:rowOff>
    </xdr:from>
    <xdr:to>
      <xdr:col>7</xdr:col>
      <xdr:colOff>561975</xdr:colOff>
      <xdr:row>9</xdr:row>
      <xdr:rowOff>133350</xdr:rowOff>
    </xdr:to>
    <xdr:pic>
      <xdr:nvPicPr>
        <xdr:cNvPr id="2800261" name="Picture 2016"/>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2609850" y="1876425"/>
          <a:ext cx="2600325"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590550</xdr:colOff>
      <xdr:row>7</xdr:row>
      <xdr:rowOff>95250</xdr:rowOff>
    </xdr:from>
    <xdr:to>
      <xdr:col>7</xdr:col>
      <xdr:colOff>295275</xdr:colOff>
      <xdr:row>9</xdr:row>
      <xdr:rowOff>104775</xdr:rowOff>
    </xdr:to>
    <xdr:sp macro="" textlink="">
      <xdr:nvSpPr>
        <xdr:cNvPr id="955361" name="Text Box 2017"/>
        <xdr:cNvSpPr txBox="1">
          <a:spLocks noChangeArrowheads="1"/>
        </xdr:cNvSpPr>
      </xdr:nvSpPr>
      <xdr:spPr bwMode="auto">
        <a:xfrm>
          <a:off x="2952750" y="1905000"/>
          <a:ext cx="1990725" cy="390525"/>
        </a:xfrm>
        <a:prstGeom prst="rect">
          <a:avLst/>
        </a:prstGeom>
        <a:noFill/>
        <a:ln w="9525">
          <a:noFill/>
          <a:miter lim="800000"/>
          <a:headEnd/>
          <a:tailEnd/>
        </a:ln>
      </xdr:spPr>
      <xdr:txBody>
        <a:bodyPr vertOverflow="clip" wrap="square" lIns="91440" tIns="45720" rIns="91440" bIns="45720" anchor="t" upright="1"/>
        <a:lstStyle/>
        <a:p>
          <a:pPr algn="ctr" rtl="0">
            <a:defRPr sz="1000"/>
          </a:pPr>
          <a:r>
            <a:rPr lang="en-US" sz="1200" b="0" i="0" strike="noStrike">
              <a:solidFill>
                <a:srgbClr val="000000"/>
              </a:solidFill>
              <a:latin typeface="Arial"/>
              <a:cs typeface="Arial"/>
            </a:rPr>
            <a:t>Indicators</a:t>
          </a:r>
          <a:endParaRPr lang="en-US" sz="1800" b="0" i="0" strike="noStrike">
            <a:solidFill>
              <a:srgbClr val="000000"/>
            </a:solidFill>
            <a:latin typeface="Arial"/>
            <a:cs typeface="Arial"/>
          </a:endParaRPr>
        </a:p>
        <a:p>
          <a:pPr algn="ctr" rtl="0">
            <a:defRPr sz="1000"/>
          </a:pPr>
          <a:endParaRPr lang="en-US" sz="1800" b="0" i="0" strike="noStrike">
            <a:solidFill>
              <a:srgbClr val="000000"/>
            </a:solidFill>
            <a:latin typeface="Arial"/>
            <a:cs typeface="Arial"/>
          </a:endParaRPr>
        </a:p>
      </xdr:txBody>
    </xdr:sp>
    <xdr:clientData/>
  </xdr:twoCellAnchor>
  <xdr:twoCellAnchor editAs="oneCell">
    <xdr:from>
      <xdr:col>7</xdr:col>
      <xdr:colOff>733425</xdr:colOff>
      <xdr:row>7</xdr:row>
      <xdr:rowOff>76200</xdr:rowOff>
    </xdr:from>
    <xdr:to>
      <xdr:col>11</xdr:col>
      <xdr:colOff>495300</xdr:colOff>
      <xdr:row>9</xdr:row>
      <xdr:rowOff>133350</xdr:rowOff>
    </xdr:to>
    <xdr:pic>
      <xdr:nvPicPr>
        <xdr:cNvPr id="2800263" name="Picture 2018"/>
        <xdr:cNvPicPr>
          <a:picLocks noChangeAspect="1" noChangeArrowheads="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5381625" y="1885950"/>
          <a:ext cx="2162175"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57150</xdr:colOff>
      <xdr:row>7</xdr:row>
      <xdr:rowOff>95250</xdr:rowOff>
    </xdr:from>
    <xdr:to>
      <xdr:col>11</xdr:col>
      <xdr:colOff>409575</xdr:colOff>
      <xdr:row>9</xdr:row>
      <xdr:rowOff>104775</xdr:rowOff>
    </xdr:to>
    <xdr:sp macro="" textlink="">
      <xdr:nvSpPr>
        <xdr:cNvPr id="955363" name="Text Box 2019"/>
        <xdr:cNvSpPr txBox="1">
          <a:spLocks noChangeArrowheads="1"/>
        </xdr:cNvSpPr>
      </xdr:nvSpPr>
      <xdr:spPr bwMode="auto">
        <a:xfrm>
          <a:off x="5467350" y="1905000"/>
          <a:ext cx="1990725" cy="390525"/>
        </a:xfrm>
        <a:prstGeom prst="rect">
          <a:avLst/>
        </a:prstGeom>
        <a:noFill/>
        <a:ln w="9525">
          <a:noFill/>
          <a:miter lim="800000"/>
          <a:headEnd/>
          <a:tailEnd/>
        </a:ln>
      </xdr:spPr>
      <xdr:txBody>
        <a:bodyPr vertOverflow="clip" wrap="square" lIns="91440" tIns="45720" rIns="91440" bIns="45720" anchor="t" upright="1"/>
        <a:lstStyle/>
        <a:p>
          <a:pPr algn="ctr" rtl="0">
            <a:defRPr sz="1000"/>
          </a:pPr>
          <a:r>
            <a:rPr lang="en-US" sz="1200" b="0" i="0" strike="noStrike">
              <a:solidFill>
                <a:srgbClr val="000000"/>
              </a:solidFill>
              <a:latin typeface="Arial"/>
              <a:cs typeface="Arial"/>
            </a:rPr>
            <a:t>Reports</a:t>
          </a:r>
          <a:endParaRPr lang="en-US" sz="1800" b="0" i="0" strike="noStrike">
            <a:solidFill>
              <a:srgbClr val="000000"/>
            </a:solidFill>
            <a:latin typeface="Arial"/>
            <a:cs typeface="Arial"/>
          </a:endParaRPr>
        </a:p>
        <a:p>
          <a:pPr algn="ctr" rtl="0">
            <a:defRPr sz="1000"/>
          </a:pPr>
          <a:endParaRPr lang="en-US" sz="1800" b="0" i="0" strike="noStrike">
            <a:solidFill>
              <a:srgbClr val="000000"/>
            </a:solidFill>
            <a:latin typeface="Arial"/>
            <a:cs typeface="Arial"/>
          </a:endParaRP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142875</xdr:colOff>
      <xdr:row>1</xdr:row>
      <xdr:rowOff>66675</xdr:rowOff>
    </xdr:from>
    <xdr:to>
      <xdr:col>1</xdr:col>
      <xdr:colOff>123825</xdr:colOff>
      <xdr:row>4</xdr:row>
      <xdr:rowOff>85725</xdr:rowOff>
    </xdr:to>
    <xdr:pic>
      <xdr:nvPicPr>
        <xdr:cNvPr id="27887" name="Picture 2" descr="C:\Documents and Settings\Administrator\My Documents\My Pictures\Prueba.jpg"/>
        <xdr:cNvPicPr>
          <a:picLocks noChangeAspect="1" noChangeArrowheads="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42875" y="257175"/>
          <a:ext cx="742950" cy="99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28575</xdr:colOff>
      <xdr:row>0</xdr:row>
      <xdr:rowOff>28575</xdr:rowOff>
    </xdr:from>
    <xdr:to>
      <xdr:col>1</xdr:col>
      <xdr:colOff>1123950</xdr:colOff>
      <xdr:row>1</xdr:row>
      <xdr:rowOff>0</xdr:rowOff>
    </xdr:to>
    <xdr:sp macro="" textlink="">
      <xdr:nvSpPr>
        <xdr:cNvPr id="54346" name="AutoShape 50">
          <a:hlinkClick xmlns:r="http://schemas.openxmlformats.org/officeDocument/2006/relationships" r:id="rId1"/>
        </xdr:cNvPr>
        <xdr:cNvSpPr>
          <a:spLocks noChangeArrowheads="1"/>
        </xdr:cNvSpPr>
      </xdr:nvSpPr>
      <xdr:spPr bwMode="auto">
        <a:xfrm>
          <a:off x="28575" y="28575"/>
          <a:ext cx="1276350" cy="409575"/>
        </a:xfrm>
        <a:prstGeom prst="leftArrow">
          <a:avLst>
            <a:gd name="adj1" fmla="val 50000"/>
            <a:gd name="adj2" fmla="val 77907"/>
          </a:avLst>
        </a:prstGeom>
        <a:solidFill>
          <a:srgbClr val="FFFF99"/>
        </a:solidFill>
        <a:ln w="9525">
          <a:solidFill>
            <a:srgbClr val="000000"/>
          </a:solidFill>
          <a:miter lim="800000"/>
          <a:headEnd/>
          <a:tailEnd/>
        </a:ln>
      </xdr:spPr>
      <xdr:txBody>
        <a:bodyPr vertOverflow="clip" wrap="square" lIns="18000" tIns="0" rIns="18000" bIns="0" anchor="ctr" upright="1"/>
        <a:lstStyle/>
        <a:p>
          <a:pPr algn="ctr" rtl="0">
            <a:defRPr sz="1000"/>
          </a:pPr>
          <a:r>
            <a:rPr lang="en-US" sz="1000" b="0" i="0" strike="noStrike">
              <a:solidFill>
                <a:srgbClr val="000000"/>
              </a:solidFill>
              <a:latin typeface="Calibri"/>
            </a:rPr>
            <a:t>Menu</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47625</xdr:colOff>
      <xdr:row>0</xdr:row>
      <xdr:rowOff>0</xdr:rowOff>
    </xdr:from>
    <xdr:to>
      <xdr:col>1</xdr:col>
      <xdr:colOff>942975</xdr:colOff>
      <xdr:row>1</xdr:row>
      <xdr:rowOff>9525</xdr:rowOff>
    </xdr:to>
    <xdr:sp macro="" textlink="">
      <xdr:nvSpPr>
        <xdr:cNvPr id="6445" name="AutoShape 50">
          <a:hlinkClick xmlns:r="http://schemas.openxmlformats.org/officeDocument/2006/relationships" r:id="rId1"/>
        </xdr:cNvPr>
        <xdr:cNvSpPr>
          <a:spLocks noChangeArrowheads="1"/>
        </xdr:cNvSpPr>
      </xdr:nvSpPr>
      <xdr:spPr bwMode="auto">
        <a:xfrm>
          <a:off x="47625" y="0"/>
          <a:ext cx="1076325" cy="381000"/>
        </a:xfrm>
        <a:prstGeom prst="leftArrow">
          <a:avLst>
            <a:gd name="adj1" fmla="val 50000"/>
            <a:gd name="adj2" fmla="val 70625"/>
          </a:avLst>
        </a:prstGeom>
        <a:solidFill>
          <a:srgbClr val="FFFF99"/>
        </a:solidFill>
        <a:ln w="9525">
          <a:solidFill>
            <a:srgbClr val="000000"/>
          </a:solidFill>
          <a:miter lim="800000"/>
          <a:headEnd/>
          <a:tailEnd/>
        </a:ln>
      </xdr:spPr>
      <xdr:txBody>
        <a:bodyPr vertOverflow="clip" wrap="square" lIns="18000" tIns="0" rIns="18000" bIns="0" anchor="ctr" upright="1"/>
        <a:lstStyle/>
        <a:p>
          <a:pPr algn="ctr" rtl="0">
            <a:defRPr sz="1000"/>
          </a:pPr>
          <a:r>
            <a:rPr lang="en-US" sz="1000" b="0" i="0" strike="noStrike">
              <a:solidFill>
                <a:srgbClr val="000000"/>
              </a:solidFill>
              <a:latin typeface="Calibri"/>
            </a:rPr>
            <a:t>Menu</a:t>
          </a:r>
        </a:p>
      </xdr:txBody>
    </xdr:sp>
    <xdr:clientData/>
  </xdr:twoCellAnchor>
  <xdr:twoCellAnchor>
    <xdr:from>
      <xdr:col>5</xdr:col>
      <xdr:colOff>635000</xdr:colOff>
      <xdr:row>34</xdr:row>
      <xdr:rowOff>0</xdr:rowOff>
    </xdr:from>
    <xdr:to>
      <xdr:col>5</xdr:col>
      <xdr:colOff>660400</xdr:colOff>
      <xdr:row>45</xdr:row>
      <xdr:rowOff>177800</xdr:rowOff>
    </xdr:to>
    <xdr:cxnSp macro="">
      <xdr:nvCxnSpPr>
        <xdr:cNvPr id="2305189" name="AutoShape 100"/>
        <xdr:cNvCxnSpPr>
          <a:cxnSpLocks noChangeShapeType="1"/>
        </xdr:cNvCxnSpPr>
      </xdr:nvCxnSpPr>
      <xdr:spPr bwMode="auto">
        <a:xfrm>
          <a:off x="7924800" y="5803900"/>
          <a:ext cx="25400" cy="3759200"/>
        </a:xfrm>
        <a:prstGeom prst="straightConnector1">
          <a:avLst/>
        </a:prstGeom>
        <a:noFill/>
        <a:ln w="952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cxnSp>
    <xdr:clientData/>
  </xdr:twoCellAnchor>
  <xdr:twoCellAnchor>
    <xdr:from>
      <xdr:col>3</xdr:col>
      <xdr:colOff>1244600</xdr:colOff>
      <xdr:row>46</xdr:row>
      <xdr:rowOff>88900</xdr:rowOff>
    </xdr:from>
    <xdr:to>
      <xdr:col>5</xdr:col>
      <xdr:colOff>25400</xdr:colOff>
      <xdr:row>46</xdr:row>
      <xdr:rowOff>101600</xdr:rowOff>
    </xdr:to>
    <xdr:cxnSp macro="">
      <xdr:nvCxnSpPr>
        <xdr:cNvPr id="2305190" name="AutoShape 101"/>
        <xdr:cNvCxnSpPr>
          <a:cxnSpLocks noChangeShapeType="1"/>
        </xdr:cNvCxnSpPr>
      </xdr:nvCxnSpPr>
      <xdr:spPr bwMode="auto">
        <a:xfrm flipH="1">
          <a:off x="6159500" y="9677400"/>
          <a:ext cx="1155700" cy="12700"/>
        </a:xfrm>
        <a:prstGeom prst="straightConnector1">
          <a:avLst/>
        </a:prstGeom>
        <a:noFill/>
        <a:ln w="952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cxn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200025</xdr:colOff>
      <xdr:row>2</xdr:row>
      <xdr:rowOff>0</xdr:rowOff>
    </xdr:from>
    <xdr:to>
      <xdr:col>0</xdr:col>
      <xdr:colOff>1181100</xdr:colOff>
      <xdr:row>2</xdr:row>
      <xdr:rowOff>447675</xdr:rowOff>
    </xdr:to>
    <xdr:sp macro="" textlink="">
      <xdr:nvSpPr>
        <xdr:cNvPr id="3189" name="Rectangle 117">
          <a:hlinkClick xmlns:r="http://schemas.openxmlformats.org/officeDocument/2006/relationships" r:id="rId1"/>
        </xdr:cNvPr>
        <xdr:cNvSpPr>
          <a:spLocks noChangeArrowheads="1"/>
        </xdr:cNvSpPr>
      </xdr:nvSpPr>
      <xdr:spPr bwMode="auto">
        <a:xfrm>
          <a:off x="200025" y="590550"/>
          <a:ext cx="981075" cy="447675"/>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1">
            <a:defRPr sz="1000"/>
          </a:pPr>
          <a:r>
            <a:rPr lang="en-ZA" sz="900" b="0" i="0" strike="noStrike">
              <a:solidFill>
                <a:srgbClr val="000000"/>
              </a:solidFill>
              <a:latin typeface="Calibri"/>
            </a:rPr>
            <a:t>http://www.crwflags.com/fotw/flags/country.html</a:t>
          </a:r>
        </a:p>
      </xdr:txBody>
    </xdr:sp>
    <xdr:clientData/>
  </xdr:twoCellAnchor>
  <xdr:twoCellAnchor>
    <xdr:from>
      <xdr:col>0</xdr:col>
      <xdr:colOff>38100</xdr:colOff>
      <xdr:row>0</xdr:row>
      <xdr:rowOff>19050</xdr:rowOff>
    </xdr:from>
    <xdr:to>
      <xdr:col>0</xdr:col>
      <xdr:colOff>1114425</xdr:colOff>
      <xdr:row>1</xdr:row>
      <xdr:rowOff>85725</xdr:rowOff>
    </xdr:to>
    <xdr:sp macro="" textlink="">
      <xdr:nvSpPr>
        <xdr:cNvPr id="3455" name="AutoShape 50">
          <a:hlinkClick xmlns:r="http://schemas.openxmlformats.org/officeDocument/2006/relationships" r:id="rId2"/>
        </xdr:cNvPr>
        <xdr:cNvSpPr>
          <a:spLocks noChangeArrowheads="1"/>
        </xdr:cNvSpPr>
      </xdr:nvSpPr>
      <xdr:spPr bwMode="auto">
        <a:xfrm>
          <a:off x="38100" y="19050"/>
          <a:ext cx="1076325" cy="333375"/>
        </a:xfrm>
        <a:prstGeom prst="leftArrow">
          <a:avLst>
            <a:gd name="adj1" fmla="val 50000"/>
            <a:gd name="adj2" fmla="val 80714"/>
          </a:avLst>
        </a:prstGeom>
        <a:solidFill>
          <a:srgbClr val="FFFF99"/>
        </a:solidFill>
        <a:ln w="9525">
          <a:solidFill>
            <a:srgbClr val="000000"/>
          </a:solidFill>
          <a:miter lim="800000"/>
          <a:headEnd/>
          <a:tailEnd/>
        </a:ln>
      </xdr:spPr>
      <xdr:txBody>
        <a:bodyPr vertOverflow="clip" wrap="square" lIns="18000" tIns="0" rIns="18000" bIns="0" anchor="ctr" upright="1"/>
        <a:lstStyle/>
        <a:p>
          <a:pPr algn="ctr" rtl="0">
            <a:defRPr sz="1000"/>
          </a:pPr>
          <a:r>
            <a:rPr lang="en-US" sz="1000" b="0" i="0" strike="noStrike">
              <a:solidFill>
                <a:srgbClr val="000000"/>
              </a:solidFill>
              <a:latin typeface="Calibri"/>
            </a:rPr>
            <a:t>Menu</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7</xdr:col>
      <xdr:colOff>533400</xdr:colOff>
      <xdr:row>8</xdr:row>
      <xdr:rowOff>95250</xdr:rowOff>
    </xdr:from>
    <xdr:to>
      <xdr:col>11</xdr:col>
      <xdr:colOff>885825</xdr:colOff>
      <xdr:row>14</xdr:row>
      <xdr:rowOff>190500</xdr:rowOff>
    </xdr:to>
    <xdr:graphicFrame macro="">
      <xdr:nvGraphicFramePr>
        <xdr:cNvPr id="2125205" name="Chart 103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190500</xdr:colOff>
      <xdr:row>16</xdr:row>
      <xdr:rowOff>47625</xdr:rowOff>
    </xdr:from>
    <xdr:to>
      <xdr:col>5</xdr:col>
      <xdr:colOff>885825</xdr:colOff>
      <xdr:row>25</xdr:row>
      <xdr:rowOff>180975</xdr:rowOff>
    </xdr:to>
    <xdr:graphicFrame macro="">
      <xdr:nvGraphicFramePr>
        <xdr:cNvPr id="2125206" name="Chart 103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161925</xdr:colOff>
      <xdr:row>8</xdr:row>
      <xdr:rowOff>142875</xdr:rowOff>
    </xdr:from>
    <xdr:to>
      <xdr:col>6</xdr:col>
      <xdr:colOff>28575</xdr:colOff>
      <xdr:row>14</xdr:row>
      <xdr:rowOff>76200</xdr:rowOff>
    </xdr:to>
    <xdr:graphicFrame macro="">
      <xdr:nvGraphicFramePr>
        <xdr:cNvPr id="2125207" name="Chart 104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247650</xdr:colOff>
      <xdr:row>16</xdr:row>
      <xdr:rowOff>57150</xdr:rowOff>
    </xdr:from>
    <xdr:to>
      <xdr:col>11</xdr:col>
      <xdr:colOff>914400</xdr:colOff>
      <xdr:row>24</xdr:row>
      <xdr:rowOff>76200</xdr:rowOff>
    </xdr:to>
    <xdr:graphicFrame macro="">
      <xdr:nvGraphicFramePr>
        <xdr:cNvPr id="2125208" name="Chart 105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161925</xdr:colOff>
      <xdr:row>27</xdr:row>
      <xdr:rowOff>142875</xdr:rowOff>
    </xdr:from>
    <xdr:to>
      <xdr:col>5</xdr:col>
      <xdr:colOff>838200</xdr:colOff>
      <xdr:row>33</xdr:row>
      <xdr:rowOff>114300</xdr:rowOff>
    </xdr:to>
    <xdr:graphicFrame macro="">
      <xdr:nvGraphicFramePr>
        <xdr:cNvPr id="2125209" name="Chart 109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47625</xdr:colOff>
      <xdr:row>0</xdr:row>
      <xdr:rowOff>19050</xdr:rowOff>
    </xdr:from>
    <xdr:to>
      <xdr:col>1</xdr:col>
      <xdr:colOff>904875</xdr:colOff>
      <xdr:row>0</xdr:row>
      <xdr:rowOff>352425</xdr:rowOff>
    </xdr:to>
    <xdr:sp macro="" textlink="">
      <xdr:nvSpPr>
        <xdr:cNvPr id="14769" name="AutoShape 50">
          <a:hlinkClick xmlns:r="http://schemas.openxmlformats.org/officeDocument/2006/relationships" r:id="rId6"/>
        </xdr:cNvPr>
        <xdr:cNvSpPr>
          <a:spLocks noChangeArrowheads="1"/>
        </xdr:cNvSpPr>
      </xdr:nvSpPr>
      <xdr:spPr bwMode="auto">
        <a:xfrm>
          <a:off x="47625" y="19050"/>
          <a:ext cx="866775" cy="333375"/>
        </a:xfrm>
        <a:prstGeom prst="leftArrow">
          <a:avLst>
            <a:gd name="adj1" fmla="val 50000"/>
            <a:gd name="adj2" fmla="val 65000"/>
          </a:avLst>
        </a:prstGeom>
        <a:solidFill>
          <a:srgbClr val="FFFF99"/>
        </a:solidFill>
        <a:ln w="9525">
          <a:solidFill>
            <a:srgbClr val="000000"/>
          </a:solidFill>
          <a:miter lim="800000"/>
          <a:headEnd/>
          <a:tailEnd/>
        </a:ln>
      </xdr:spPr>
      <xdr:txBody>
        <a:bodyPr vertOverflow="clip" wrap="square" lIns="18000" tIns="0" rIns="18000" bIns="0" anchor="ctr" upright="1"/>
        <a:lstStyle/>
        <a:p>
          <a:pPr algn="ctr" rtl="0">
            <a:defRPr sz="1000"/>
          </a:pPr>
          <a:r>
            <a:rPr lang="en-US" sz="1000" b="0" i="0" strike="noStrike">
              <a:solidFill>
                <a:srgbClr val="000000"/>
              </a:solidFill>
              <a:latin typeface="Calibri"/>
            </a:rPr>
            <a:t>Menu</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19050</xdr:colOff>
      <xdr:row>9</xdr:row>
      <xdr:rowOff>95250</xdr:rowOff>
    </xdr:from>
    <xdr:to>
      <xdr:col>6</xdr:col>
      <xdr:colOff>19050</xdr:colOff>
      <xdr:row>20</xdr:row>
      <xdr:rowOff>180975</xdr:rowOff>
    </xdr:to>
    <xdr:graphicFrame macro="">
      <xdr:nvGraphicFramePr>
        <xdr:cNvPr id="1591153" name="Chart 3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38100</xdr:colOff>
      <xdr:row>0</xdr:row>
      <xdr:rowOff>28575</xdr:rowOff>
    </xdr:from>
    <xdr:to>
      <xdr:col>1</xdr:col>
      <xdr:colOff>876300</xdr:colOff>
      <xdr:row>0</xdr:row>
      <xdr:rowOff>361950</xdr:rowOff>
    </xdr:to>
    <xdr:sp macro="" textlink="">
      <xdr:nvSpPr>
        <xdr:cNvPr id="7519" name="AutoShape 50">
          <a:hlinkClick xmlns:r="http://schemas.openxmlformats.org/officeDocument/2006/relationships" r:id="rId2"/>
        </xdr:cNvPr>
        <xdr:cNvSpPr>
          <a:spLocks noChangeArrowheads="1"/>
        </xdr:cNvSpPr>
      </xdr:nvSpPr>
      <xdr:spPr bwMode="auto">
        <a:xfrm>
          <a:off x="38100" y="28575"/>
          <a:ext cx="952500" cy="333375"/>
        </a:xfrm>
        <a:prstGeom prst="leftArrow">
          <a:avLst>
            <a:gd name="adj1" fmla="val 50000"/>
            <a:gd name="adj2" fmla="val 71429"/>
          </a:avLst>
        </a:prstGeom>
        <a:solidFill>
          <a:srgbClr val="FFFF99"/>
        </a:solidFill>
        <a:ln w="9525">
          <a:solidFill>
            <a:srgbClr val="000000"/>
          </a:solidFill>
          <a:miter lim="800000"/>
          <a:headEnd/>
          <a:tailEnd/>
        </a:ln>
      </xdr:spPr>
      <xdr:txBody>
        <a:bodyPr vertOverflow="clip" wrap="square" lIns="18000" tIns="0" rIns="18000" bIns="0" anchor="ctr" upright="1"/>
        <a:lstStyle/>
        <a:p>
          <a:pPr algn="ctr" rtl="0">
            <a:defRPr sz="1000"/>
          </a:pPr>
          <a:r>
            <a:rPr lang="en-US" sz="1000" b="0" i="0" strike="noStrike">
              <a:solidFill>
                <a:srgbClr val="000000"/>
              </a:solidFill>
              <a:latin typeface="Calibri"/>
            </a:rPr>
            <a:t>Menu</a:t>
          </a:r>
        </a:p>
      </xdr:txBody>
    </xdr:sp>
    <xdr:clientData/>
  </xdr:twoCellAnchor>
  <xdr:twoCellAnchor>
    <xdr:from>
      <xdr:col>6</xdr:col>
      <xdr:colOff>219075</xdr:colOff>
      <xdr:row>9</xdr:row>
      <xdr:rowOff>85725</xdr:rowOff>
    </xdr:from>
    <xdr:to>
      <xdr:col>10</xdr:col>
      <xdr:colOff>714375</xdr:colOff>
      <xdr:row>20</xdr:row>
      <xdr:rowOff>38100</xdr:rowOff>
    </xdr:to>
    <xdr:grpSp>
      <xdr:nvGrpSpPr>
        <xdr:cNvPr id="1591155" name="Group 489"/>
        <xdr:cNvGrpSpPr>
          <a:grpSpLocks/>
        </xdr:cNvGrpSpPr>
      </xdr:nvGrpSpPr>
      <xdr:grpSpPr bwMode="auto">
        <a:xfrm>
          <a:off x="4095336" y="3241399"/>
          <a:ext cx="3228561" cy="2047875"/>
          <a:chOff x="414" y="213"/>
          <a:chExt cx="366" cy="250"/>
        </a:xfrm>
      </xdr:grpSpPr>
      <xdr:graphicFrame macro="">
        <xdr:nvGraphicFramePr>
          <xdr:cNvPr id="1591159" name="Chart 31"/>
          <xdr:cNvGraphicFramePr>
            <a:graphicFrameLocks/>
          </xdr:cNvGraphicFramePr>
        </xdr:nvGraphicFramePr>
        <xdr:xfrm>
          <a:off x="414" y="213"/>
          <a:ext cx="366" cy="231"/>
        </xdr:xfrm>
        <a:graphic>
          <a:graphicData uri="http://schemas.openxmlformats.org/drawingml/2006/chart">
            <c:chart xmlns:c="http://schemas.openxmlformats.org/drawingml/2006/chart" xmlns:r="http://schemas.openxmlformats.org/officeDocument/2006/relationships" r:id="rId3"/>
          </a:graphicData>
        </a:graphic>
      </xdr:graphicFrame>
      <xdr:pic>
        <xdr:nvPicPr>
          <xdr:cNvPr id="1591160" name="Picture 477" descr="one"/>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56" y="441"/>
            <a:ext cx="297" cy="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0</xdr:col>
      <xdr:colOff>0</xdr:colOff>
      <xdr:row>23</xdr:row>
      <xdr:rowOff>85725</xdr:rowOff>
    </xdr:from>
    <xdr:to>
      <xdr:col>6</xdr:col>
      <xdr:colOff>85725</xdr:colOff>
      <xdr:row>32</xdr:row>
      <xdr:rowOff>66675</xdr:rowOff>
    </xdr:to>
    <xdr:grpSp>
      <xdr:nvGrpSpPr>
        <xdr:cNvPr id="1591156" name="Group 490"/>
        <xdr:cNvGrpSpPr>
          <a:grpSpLocks/>
        </xdr:cNvGrpSpPr>
      </xdr:nvGrpSpPr>
      <xdr:grpSpPr bwMode="auto">
        <a:xfrm>
          <a:off x="0" y="7879660"/>
          <a:ext cx="3961986" cy="2374624"/>
          <a:chOff x="0" y="505"/>
          <a:chExt cx="407" cy="255"/>
        </a:xfrm>
      </xdr:grpSpPr>
      <xdr:graphicFrame macro="">
        <xdr:nvGraphicFramePr>
          <xdr:cNvPr id="1591157" name="Chart 34"/>
          <xdr:cNvGraphicFramePr>
            <a:graphicFrameLocks/>
          </xdr:cNvGraphicFramePr>
        </xdr:nvGraphicFramePr>
        <xdr:xfrm>
          <a:off x="0" y="505"/>
          <a:ext cx="407" cy="245"/>
        </xdr:xfrm>
        <a:graphic>
          <a:graphicData uri="http://schemas.openxmlformats.org/drawingml/2006/chart">
            <c:chart xmlns:c="http://schemas.openxmlformats.org/drawingml/2006/chart" xmlns:r="http://schemas.openxmlformats.org/officeDocument/2006/relationships" r:id="rId5"/>
          </a:graphicData>
        </a:graphic>
      </xdr:graphicFrame>
      <xdr:pic>
        <xdr:nvPicPr>
          <xdr:cNvPr id="1591158" name="Picture 487" descr="ok"/>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86" y="738"/>
            <a:ext cx="259" cy="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drawings/drawing7.xml><?xml version="1.0" encoding="utf-8"?>
<xdr:wsDr xmlns:xdr="http://schemas.openxmlformats.org/drawingml/2006/spreadsheetDrawing" xmlns:a="http://schemas.openxmlformats.org/drawingml/2006/main">
  <xdr:twoCellAnchor>
    <xdr:from>
      <xdr:col>5</xdr:col>
      <xdr:colOff>209550</xdr:colOff>
      <xdr:row>9</xdr:row>
      <xdr:rowOff>47625</xdr:rowOff>
    </xdr:from>
    <xdr:to>
      <xdr:col>10</xdr:col>
      <xdr:colOff>600075</xdr:colOff>
      <xdr:row>16</xdr:row>
      <xdr:rowOff>104775</xdr:rowOff>
    </xdr:to>
    <xdr:graphicFrame macro="">
      <xdr:nvGraphicFramePr>
        <xdr:cNvPr id="21433" name="Chart 3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9525</xdr:colOff>
      <xdr:row>0</xdr:row>
      <xdr:rowOff>0</xdr:rowOff>
    </xdr:from>
    <xdr:to>
      <xdr:col>1</xdr:col>
      <xdr:colOff>1057275</xdr:colOff>
      <xdr:row>1</xdr:row>
      <xdr:rowOff>0</xdr:rowOff>
    </xdr:to>
    <xdr:sp macro="" textlink="">
      <xdr:nvSpPr>
        <xdr:cNvPr id="21885" name="AutoShape 50">
          <a:hlinkClick xmlns:r="http://schemas.openxmlformats.org/officeDocument/2006/relationships" r:id="rId2"/>
        </xdr:cNvPr>
        <xdr:cNvSpPr>
          <a:spLocks noChangeArrowheads="1"/>
        </xdr:cNvSpPr>
      </xdr:nvSpPr>
      <xdr:spPr bwMode="auto">
        <a:xfrm>
          <a:off x="9525" y="0"/>
          <a:ext cx="771525" cy="333375"/>
        </a:xfrm>
        <a:prstGeom prst="leftArrow">
          <a:avLst>
            <a:gd name="adj1" fmla="val 50000"/>
            <a:gd name="adj2" fmla="val 57857"/>
          </a:avLst>
        </a:prstGeom>
        <a:solidFill>
          <a:srgbClr val="FFFF99"/>
        </a:solidFill>
        <a:ln w="9525">
          <a:solidFill>
            <a:srgbClr val="000000"/>
          </a:solidFill>
          <a:miter lim="800000"/>
          <a:headEnd/>
          <a:tailEnd/>
        </a:ln>
      </xdr:spPr>
      <xdr:txBody>
        <a:bodyPr vertOverflow="clip" wrap="square" lIns="18000" tIns="0" rIns="18000" bIns="0" anchor="ctr" upright="1"/>
        <a:lstStyle/>
        <a:p>
          <a:pPr algn="ctr" rtl="0">
            <a:defRPr sz="1000"/>
          </a:pPr>
          <a:r>
            <a:rPr lang="en-US" sz="1000" b="0" i="0" strike="noStrike">
              <a:solidFill>
                <a:srgbClr val="000000"/>
              </a:solidFill>
              <a:latin typeface="Calibri"/>
            </a:rPr>
            <a:t>Menu</a:t>
          </a:r>
        </a:p>
      </xdr:txBody>
    </xdr:sp>
    <xdr:clientData/>
  </xdr:twoCellAnchor>
  <xdr:twoCellAnchor>
    <xdr:from>
      <xdr:col>11</xdr:col>
      <xdr:colOff>619125</xdr:colOff>
      <xdr:row>9</xdr:row>
      <xdr:rowOff>85725</xdr:rowOff>
    </xdr:from>
    <xdr:to>
      <xdr:col>16</xdr:col>
      <xdr:colOff>752475</xdr:colOff>
      <xdr:row>16</xdr:row>
      <xdr:rowOff>95250</xdr:rowOff>
    </xdr:to>
    <xdr:graphicFrame macro="">
      <xdr:nvGraphicFramePr>
        <xdr:cNvPr id="21435" name="Chart 48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542925</xdr:colOff>
      <xdr:row>9</xdr:row>
      <xdr:rowOff>19050</xdr:rowOff>
    </xdr:from>
    <xdr:to>
      <xdr:col>4</xdr:col>
      <xdr:colOff>276225</xdr:colOff>
      <xdr:row>16</xdr:row>
      <xdr:rowOff>9525</xdr:rowOff>
    </xdr:to>
    <xdr:graphicFrame macro="">
      <xdr:nvGraphicFramePr>
        <xdr:cNvPr id="21436" name="Chart 55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8</xdr:col>
      <xdr:colOff>0</xdr:colOff>
      <xdr:row>20</xdr:row>
      <xdr:rowOff>0</xdr:rowOff>
    </xdr:from>
    <xdr:to>
      <xdr:col>8</xdr:col>
      <xdr:colOff>85725</xdr:colOff>
      <xdr:row>20</xdr:row>
      <xdr:rowOff>0</xdr:rowOff>
    </xdr:to>
    <xdr:grpSp>
      <xdr:nvGrpSpPr>
        <xdr:cNvPr id="2514391" name="Group 41"/>
        <xdr:cNvGrpSpPr>
          <a:grpSpLocks/>
        </xdr:cNvGrpSpPr>
      </xdr:nvGrpSpPr>
      <xdr:grpSpPr bwMode="auto">
        <a:xfrm>
          <a:off x="7226300" y="7708900"/>
          <a:ext cx="85725" cy="0"/>
          <a:chOff x="595" y="540"/>
          <a:chExt cx="9" cy="9"/>
        </a:xfrm>
      </xdr:grpSpPr>
      <xdr:sp macro="" textlink="">
        <xdr:nvSpPr>
          <xdr:cNvPr id="2514402" name="Rectangle 11"/>
          <xdr:cNvSpPr>
            <a:spLocks noChangeArrowheads="1"/>
          </xdr:cNvSpPr>
        </xdr:nvSpPr>
        <xdr:spPr bwMode="auto">
          <a:xfrm>
            <a:off x="595" y="540"/>
            <a:ext cx="9" cy="9"/>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514403" name="Arc 12"/>
          <xdr:cNvSpPr>
            <a:spLocks/>
          </xdr:cNvSpPr>
        </xdr:nvSpPr>
        <xdr:spPr bwMode="auto">
          <a:xfrm rot="5400000" flipH="1" flipV="1">
            <a:off x="595" y="540"/>
            <a:ext cx="9" cy="9"/>
          </a:xfrm>
          <a:custGeom>
            <a:avLst/>
            <a:gdLst>
              <a:gd name="T0" fmla="*/ 0 w 21600"/>
              <a:gd name="T1" fmla="*/ 0 h 21600"/>
              <a:gd name="T2" fmla="*/ 0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val="333399"/>
          </a:solidFill>
          <a:ln>
            <a:noFill/>
          </a:ln>
          <a:extLst>
            <a:ext uri="{91240B29-F687-4F45-9708-019B960494DF}">
              <a14:hiddenLine xmlns:a14="http://schemas.microsoft.com/office/drawing/2010/main" w="9525">
                <a:solidFill>
                  <a:srgbClr val="000000"/>
                </a:solidFill>
                <a:round/>
                <a:headEnd/>
                <a:tailEnd/>
              </a14:hiddenLine>
            </a:ext>
          </a:extLst>
        </xdr:spPr>
      </xdr:sp>
    </xdr:grpSp>
    <xdr:clientData/>
  </xdr:twoCellAnchor>
  <xdr:twoCellAnchor>
    <xdr:from>
      <xdr:col>8</xdr:col>
      <xdr:colOff>981075</xdr:colOff>
      <xdr:row>20</xdr:row>
      <xdr:rowOff>0</xdr:rowOff>
    </xdr:from>
    <xdr:to>
      <xdr:col>9</xdr:col>
      <xdr:colOff>9525</xdr:colOff>
      <xdr:row>20</xdr:row>
      <xdr:rowOff>0</xdr:rowOff>
    </xdr:to>
    <xdr:grpSp>
      <xdr:nvGrpSpPr>
        <xdr:cNvPr id="2514392" name="Group 44"/>
        <xdr:cNvGrpSpPr>
          <a:grpSpLocks/>
        </xdr:cNvGrpSpPr>
      </xdr:nvGrpSpPr>
      <xdr:grpSpPr bwMode="auto">
        <a:xfrm>
          <a:off x="8207375" y="7708900"/>
          <a:ext cx="82550" cy="0"/>
          <a:chOff x="698" y="540"/>
          <a:chExt cx="9" cy="9"/>
        </a:xfrm>
      </xdr:grpSpPr>
      <xdr:sp macro="" textlink="">
        <xdr:nvSpPr>
          <xdr:cNvPr id="2514400" name="Rectangle 47"/>
          <xdr:cNvSpPr>
            <a:spLocks noChangeArrowheads="1"/>
          </xdr:cNvSpPr>
        </xdr:nvSpPr>
        <xdr:spPr bwMode="auto">
          <a:xfrm rot="-5400000" flipH="1" flipV="1">
            <a:off x="698" y="540"/>
            <a:ext cx="9" cy="9"/>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514401" name="Arc 48"/>
          <xdr:cNvSpPr>
            <a:spLocks/>
          </xdr:cNvSpPr>
        </xdr:nvSpPr>
        <xdr:spPr bwMode="auto">
          <a:xfrm>
            <a:off x="698" y="540"/>
            <a:ext cx="9" cy="9"/>
          </a:xfrm>
          <a:custGeom>
            <a:avLst/>
            <a:gdLst>
              <a:gd name="T0" fmla="*/ 0 w 21600"/>
              <a:gd name="T1" fmla="*/ 0 h 21600"/>
              <a:gd name="T2" fmla="*/ 0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val="333399"/>
          </a:solidFill>
          <a:ln>
            <a:noFill/>
          </a:ln>
          <a:extLst>
            <a:ext uri="{91240B29-F687-4F45-9708-019B960494DF}">
              <a14:hiddenLine xmlns:a14="http://schemas.microsoft.com/office/drawing/2010/main" w="9525">
                <a:solidFill>
                  <a:srgbClr val="000000"/>
                </a:solidFill>
                <a:round/>
                <a:headEnd/>
                <a:tailEnd/>
              </a14:hiddenLine>
            </a:ext>
          </a:extLst>
        </xdr:spPr>
      </xdr:sp>
    </xdr:grpSp>
    <xdr:clientData/>
  </xdr:twoCellAnchor>
  <xdr:twoCellAnchor>
    <xdr:from>
      <xdr:col>6</xdr:col>
      <xdr:colOff>781050</xdr:colOff>
      <xdr:row>20</xdr:row>
      <xdr:rowOff>0</xdr:rowOff>
    </xdr:from>
    <xdr:to>
      <xdr:col>7</xdr:col>
      <xdr:colOff>0</xdr:colOff>
      <xdr:row>20</xdr:row>
      <xdr:rowOff>0</xdr:rowOff>
    </xdr:to>
    <xdr:grpSp>
      <xdr:nvGrpSpPr>
        <xdr:cNvPr id="2514393" name="Group 47"/>
        <xdr:cNvGrpSpPr>
          <a:grpSpLocks/>
        </xdr:cNvGrpSpPr>
      </xdr:nvGrpSpPr>
      <xdr:grpSpPr bwMode="auto">
        <a:xfrm>
          <a:off x="5175250" y="7708900"/>
          <a:ext cx="1758950" cy="0"/>
          <a:chOff x="698" y="540"/>
          <a:chExt cx="9" cy="9"/>
        </a:xfrm>
      </xdr:grpSpPr>
      <xdr:sp macro="" textlink="">
        <xdr:nvSpPr>
          <xdr:cNvPr id="2514398" name="Rectangle 47"/>
          <xdr:cNvSpPr>
            <a:spLocks noChangeArrowheads="1"/>
          </xdr:cNvSpPr>
        </xdr:nvSpPr>
        <xdr:spPr bwMode="auto">
          <a:xfrm rot="-5400000" flipH="1" flipV="1">
            <a:off x="698" y="540"/>
            <a:ext cx="9" cy="9"/>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514399" name="Arc 48"/>
          <xdr:cNvSpPr>
            <a:spLocks/>
          </xdr:cNvSpPr>
        </xdr:nvSpPr>
        <xdr:spPr bwMode="auto">
          <a:xfrm>
            <a:off x="698" y="540"/>
            <a:ext cx="9" cy="9"/>
          </a:xfrm>
          <a:custGeom>
            <a:avLst/>
            <a:gdLst>
              <a:gd name="T0" fmla="*/ 0 w 21600"/>
              <a:gd name="T1" fmla="*/ 0 h 21600"/>
              <a:gd name="T2" fmla="*/ 0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val="333399"/>
          </a:solidFill>
          <a:ln>
            <a:noFill/>
          </a:ln>
          <a:extLst>
            <a:ext uri="{91240B29-F687-4F45-9708-019B960494DF}">
              <a14:hiddenLine xmlns:a14="http://schemas.microsoft.com/office/drawing/2010/main" w="9525">
                <a:solidFill>
                  <a:srgbClr val="000000"/>
                </a:solidFill>
                <a:round/>
                <a:headEnd/>
                <a:tailEnd/>
              </a14:hiddenLine>
            </a:ext>
          </a:extLst>
        </xdr:spPr>
      </xdr:sp>
    </xdr:grpSp>
    <xdr:clientData/>
  </xdr:twoCellAnchor>
  <xdr:twoCellAnchor>
    <xdr:from>
      <xdr:col>3</xdr:col>
      <xdr:colOff>0</xdr:colOff>
      <xdr:row>20</xdr:row>
      <xdr:rowOff>0</xdr:rowOff>
    </xdr:from>
    <xdr:to>
      <xdr:col>3</xdr:col>
      <xdr:colOff>85725</xdr:colOff>
      <xdr:row>20</xdr:row>
      <xdr:rowOff>0</xdr:rowOff>
    </xdr:to>
    <xdr:grpSp>
      <xdr:nvGrpSpPr>
        <xdr:cNvPr id="2514394" name="Group 50"/>
        <xdr:cNvGrpSpPr>
          <a:grpSpLocks/>
        </xdr:cNvGrpSpPr>
      </xdr:nvGrpSpPr>
      <xdr:grpSpPr bwMode="auto">
        <a:xfrm>
          <a:off x="1435100" y="7708900"/>
          <a:ext cx="85725" cy="0"/>
          <a:chOff x="595" y="540"/>
          <a:chExt cx="9" cy="9"/>
        </a:xfrm>
      </xdr:grpSpPr>
      <xdr:sp macro="" textlink="">
        <xdr:nvSpPr>
          <xdr:cNvPr id="2514396" name="Rectangle 11"/>
          <xdr:cNvSpPr>
            <a:spLocks noChangeArrowheads="1"/>
          </xdr:cNvSpPr>
        </xdr:nvSpPr>
        <xdr:spPr bwMode="auto">
          <a:xfrm>
            <a:off x="595" y="540"/>
            <a:ext cx="9" cy="9"/>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514397" name="Arc 12"/>
          <xdr:cNvSpPr>
            <a:spLocks/>
          </xdr:cNvSpPr>
        </xdr:nvSpPr>
        <xdr:spPr bwMode="auto">
          <a:xfrm rot="5400000" flipH="1" flipV="1">
            <a:off x="595" y="540"/>
            <a:ext cx="9" cy="9"/>
          </a:xfrm>
          <a:custGeom>
            <a:avLst/>
            <a:gdLst>
              <a:gd name="T0" fmla="*/ 0 w 21600"/>
              <a:gd name="T1" fmla="*/ 0 h 21600"/>
              <a:gd name="T2" fmla="*/ 0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val="333399"/>
          </a:solidFill>
          <a:ln>
            <a:noFill/>
          </a:ln>
          <a:extLst>
            <a:ext uri="{91240B29-F687-4F45-9708-019B960494DF}">
              <a14:hiddenLine xmlns:a14="http://schemas.microsoft.com/office/drawing/2010/main" w="9525">
                <a:solidFill>
                  <a:srgbClr val="000000"/>
                </a:solidFill>
                <a:round/>
                <a:headEnd/>
                <a:tailEnd/>
              </a14:hiddenLine>
            </a:ext>
          </a:extLst>
        </xdr:spPr>
      </xdr:sp>
    </xdr:grpSp>
    <xdr:clientData/>
  </xdr:twoCellAnchor>
  <xdr:twoCellAnchor>
    <xdr:from>
      <xdr:col>0</xdr:col>
      <xdr:colOff>9525</xdr:colOff>
      <xdr:row>0</xdr:row>
      <xdr:rowOff>76200</xdr:rowOff>
    </xdr:from>
    <xdr:to>
      <xdr:col>1</xdr:col>
      <xdr:colOff>1162050</xdr:colOff>
      <xdr:row>0</xdr:row>
      <xdr:rowOff>419100</xdr:rowOff>
    </xdr:to>
    <xdr:sp macro="" textlink="">
      <xdr:nvSpPr>
        <xdr:cNvPr id="1150121" name="AutoShape 50">
          <a:hlinkClick xmlns:r="http://schemas.openxmlformats.org/officeDocument/2006/relationships" r:id="rId1"/>
        </xdr:cNvPr>
        <xdr:cNvSpPr>
          <a:spLocks noChangeArrowheads="1"/>
        </xdr:cNvSpPr>
      </xdr:nvSpPr>
      <xdr:spPr bwMode="auto">
        <a:xfrm>
          <a:off x="9525" y="76200"/>
          <a:ext cx="1228725" cy="342900"/>
        </a:xfrm>
        <a:prstGeom prst="leftArrow">
          <a:avLst>
            <a:gd name="adj1" fmla="val 50000"/>
            <a:gd name="adj2" fmla="val 89583"/>
          </a:avLst>
        </a:prstGeom>
        <a:solidFill>
          <a:srgbClr val="FFFF99"/>
        </a:solidFill>
        <a:ln w="9525">
          <a:solidFill>
            <a:srgbClr val="000000"/>
          </a:solidFill>
          <a:miter lim="800000"/>
          <a:headEnd/>
          <a:tailEnd/>
        </a:ln>
      </xdr:spPr>
      <xdr:txBody>
        <a:bodyPr vertOverflow="clip" wrap="square" lIns="18000" tIns="0" rIns="18000" bIns="0" anchor="ctr" upright="1"/>
        <a:lstStyle/>
        <a:p>
          <a:pPr algn="ctr" rtl="0">
            <a:defRPr sz="1000"/>
          </a:pPr>
          <a:r>
            <a:rPr lang="en-US" sz="1000" b="0" i="0" strike="noStrike">
              <a:solidFill>
                <a:srgbClr val="000000"/>
              </a:solidFill>
              <a:latin typeface="Calibri"/>
            </a:rPr>
            <a:t>Menu</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12</xdr:col>
      <xdr:colOff>0</xdr:colOff>
      <xdr:row>6</xdr:row>
      <xdr:rowOff>0</xdr:rowOff>
    </xdr:from>
    <xdr:to>
      <xdr:col>12</xdr:col>
      <xdr:colOff>0</xdr:colOff>
      <xdr:row>6</xdr:row>
      <xdr:rowOff>0</xdr:rowOff>
    </xdr:to>
    <xdr:graphicFrame macro="">
      <xdr:nvGraphicFramePr>
        <xdr:cNvPr id="26077"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19050</xdr:colOff>
      <xdr:row>0</xdr:row>
      <xdr:rowOff>38100</xdr:rowOff>
    </xdr:from>
    <xdr:to>
      <xdr:col>1</xdr:col>
      <xdr:colOff>819150</xdr:colOff>
      <xdr:row>0</xdr:row>
      <xdr:rowOff>371475</xdr:rowOff>
    </xdr:to>
    <xdr:sp macro="" textlink="">
      <xdr:nvSpPr>
        <xdr:cNvPr id="33131" name="AutoShape 50">
          <a:hlinkClick xmlns:r="http://schemas.openxmlformats.org/officeDocument/2006/relationships" r:id="rId2"/>
        </xdr:cNvPr>
        <xdr:cNvSpPr>
          <a:spLocks noChangeArrowheads="1"/>
        </xdr:cNvSpPr>
      </xdr:nvSpPr>
      <xdr:spPr bwMode="auto">
        <a:xfrm>
          <a:off x="19050" y="38100"/>
          <a:ext cx="1076325" cy="333375"/>
        </a:xfrm>
        <a:prstGeom prst="leftArrow">
          <a:avLst>
            <a:gd name="adj1" fmla="val 50000"/>
            <a:gd name="adj2" fmla="val 80714"/>
          </a:avLst>
        </a:prstGeom>
        <a:solidFill>
          <a:srgbClr val="FFFF99"/>
        </a:solidFill>
        <a:ln w="9525">
          <a:solidFill>
            <a:srgbClr val="000000"/>
          </a:solidFill>
          <a:miter lim="800000"/>
          <a:headEnd/>
          <a:tailEnd/>
        </a:ln>
      </xdr:spPr>
      <xdr:txBody>
        <a:bodyPr vertOverflow="clip" wrap="square" lIns="18000" tIns="0" rIns="18000" bIns="0" anchor="ctr" upright="1"/>
        <a:lstStyle/>
        <a:p>
          <a:pPr algn="ctr" rtl="0">
            <a:defRPr sz="1000"/>
          </a:pPr>
          <a:r>
            <a:rPr lang="en-US" sz="1000" b="0" i="0" strike="noStrike">
              <a:solidFill>
                <a:srgbClr val="000000"/>
              </a:solidFill>
              <a:latin typeface="Calibri"/>
            </a:rPr>
            <a:t>Menu</a:t>
          </a:r>
        </a:p>
      </xdr:txBody>
    </xdr:sp>
    <xdr:clientData/>
  </xdr:twoCellAnchor>
</xdr:wsDr>
</file>

<file path=xl/tables/tableSingleCells1.xml><?xml version="1.0" encoding="utf-8"?>
<singleXmlCells xmlns="http://schemas.openxmlformats.org/spreadsheetml/2006/main">
  <singleXmlCell id="419" r="C4" connectionId="0">
    <xmlCellPr id="1" uniqueName="1">
      <xmlPr mapId="43" xpath="/ns1:Root/ns1:Country" xmlDataType="string"/>
    </xmlCellPr>
  </singleXmlCell>
  <singleXmlCell id="420" r="C6" connectionId="0">
    <xmlCellPr id="1" uniqueName="1">
      <xmlPr mapId="43" xpath="/ns1:Root/ns1:GrantNumber" xmlDataType="string"/>
    </xmlCellPr>
  </singleXmlCell>
  <singleXmlCell id="421" r="C8" connectionId="0">
    <xmlCellPr id="1" uniqueName="1">
      <xmlPr mapId="43" xpath="/ns1:Root/ns1:PR" xmlDataType="string"/>
    </xmlCellPr>
  </singleXmlCell>
  <singleXmlCell id="422" r="C10" connectionId="0">
    <xmlCellPr id="1" uniqueName="1">
      <xmlPr mapId="43" xpath="/ns1:Root/ns1:StartDate" xmlDataType="dateTime"/>
    </xmlCellPr>
  </singleXmlCell>
  <singleXmlCell id="423" r="C12" connectionId="0">
    <xmlCellPr id="1" uniqueName="1">
      <xmlPr mapId="43" xpath="/ns1:Root/ns1:LatestRating" xmlDataType="string"/>
    </xmlCellPr>
  </singleXmlCell>
  <singleXmlCell id="424" r="G4" connectionId="0">
    <xmlCellPr id="1" uniqueName="1">
      <xmlPr mapId="43" xpath="/ns1:Root/ns1:GranTitle" xmlDataType="string"/>
    </xmlCellPr>
  </singleXmlCell>
  <singleXmlCell id="425" r="G6" connectionId="0">
    <xmlCellPr id="1" uniqueName="1">
      <xmlPr mapId="43" xpath="/ns1:Root/ns1:Componenent" xmlDataType="string"/>
    </xmlCellPr>
  </singleXmlCell>
  <singleXmlCell id="426" r="I6" connectionId="0">
    <xmlCellPr id="1" uniqueName="1">
      <xmlPr mapId="43" xpath="/ns1:Root/ns1:TotalFunding" xmlDataType="double"/>
    </xmlCellPr>
  </singleXmlCell>
  <singleXmlCell id="427" r="G8" connectionId="0">
    <xmlCellPr id="1" uniqueName="1">
      <xmlPr mapId="43" xpath="/ns1:Root/ns1:Round" xmlDataType="string"/>
    </xmlCellPr>
  </singleXmlCell>
  <singleXmlCell id="428" r="I8" connectionId="0">
    <xmlCellPr id="1" uniqueName="1">
      <xmlPr mapId="43" xpath="/ns1:Root/ns1:Phase" xmlDataType="string"/>
    </xmlCellPr>
  </singleXmlCell>
  <singleXmlCell id="429" r="G10" connectionId="0">
    <xmlCellPr id="1" uniqueName="1">
      <xmlPr mapId="43" xpath="/ns1:Root/ns1:LFA" xmlDataType="string"/>
    </xmlCellPr>
  </singleXmlCell>
  <singleXmlCell id="430" r="G12" connectionId="0">
    <xmlCellPr id="1" uniqueName="1">
      <xmlPr mapId="43" xpath="/ns1:Root/ns1:FPM" xmlDataType="string"/>
    </xmlCellPr>
  </singleXmlCell>
  <singleXmlCell id="431" r="C16" connectionId="0">
    <xmlCellPr id="1" uniqueName="1">
      <xmlPr mapId="43" xpath="/ns1:Root/ns1:Period" xmlDataType="string"/>
    </xmlCellPr>
  </singleXmlCell>
  <singleXmlCell id="432" r="E16" connectionId="0">
    <xmlCellPr id="1" uniqueName="1">
      <xmlPr mapId="43" xpath="/ns1:Root/ns1:From" xmlDataType="dateTime"/>
    </xmlCellPr>
  </singleXmlCell>
  <singleXmlCell id="433" r="G16" connectionId="0">
    <xmlCellPr id="1" uniqueName="1">
      <xmlPr mapId="43" xpath="/ns1:Root/ns1:To" xmlDataType="dateTime"/>
    </xmlCellPr>
  </singleXmlCell>
  <singleXmlCell id="434" r="J16" connectionId="0">
    <xmlCellPr id="1" uniqueName="1">
      <xmlPr mapId="43" xpath="/ns1:Root/ns1:DataEntryDate" xmlDataType="dateTime"/>
    </xmlCellPr>
  </singleXmlCell>
  <singleXmlCell id="435" r="D18" connectionId="0">
    <xmlCellPr id="1" uniqueName="1">
      <xmlPr mapId="43" xpath="/ns1:Root/ns1:PreparedBy" xmlDataType="string"/>
    </xmlCellPr>
  </singleXmlCell>
  <singleXmlCell id="436" r="C31" connectionId="0">
    <xmlCellPr id="1" uniqueName="1">
      <xmlPr mapId="43" xpath="/ns1:Root/ns1:F1/ns1:Budget__in____P1" xmlDataType="double"/>
    </xmlCellPr>
  </singleXmlCell>
  <singleXmlCell id="437" r="D31" connectionId="0">
    <xmlCellPr id="1" uniqueName="1">
      <xmlPr mapId="43" xpath="/ns1:Root/ns1:F1/ns1:Budget__in____P2" xmlDataType="double"/>
    </xmlCellPr>
  </singleXmlCell>
  <singleXmlCell id="438" r="E31" connectionId="0">
    <xmlCellPr id="1" uniqueName="1">
      <xmlPr mapId="43" xpath="/ns1:Root/ns1:F1/ns1:Budget__in____P3" xmlDataType="string"/>
    </xmlCellPr>
  </singleXmlCell>
  <singleXmlCell id="439" r="F31" connectionId="0">
    <xmlCellPr id="1" uniqueName="1">
      <xmlPr mapId="43" xpath="/ns1:Root/ns1:F1/ns1:Budget__in____P4" xmlDataType="string"/>
    </xmlCellPr>
  </singleXmlCell>
  <singleXmlCell id="440" r="G31" connectionId="0">
    <xmlCellPr id="1" uniqueName="1">
      <xmlPr mapId="43" xpath="/ns1:Root/ns1:F1/ns1:Budget__in____P5" xmlDataType="string"/>
    </xmlCellPr>
  </singleXmlCell>
  <singleXmlCell id="441" r="H31" connectionId="0">
    <xmlCellPr id="1" uniqueName="1">
      <xmlPr mapId="43" xpath="/ns1:Root/ns1:F1/ns1:Budget__in____P6" xmlDataType="string"/>
    </xmlCellPr>
  </singleXmlCell>
  <singleXmlCell id="442" r="I31" connectionId="0">
    <xmlCellPr id="1" uniqueName="1">
      <xmlPr mapId="43" xpath="/ns1:Root/ns1:F1/ns1:Budget__in____P7" xmlDataType="string"/>
    </xmlCellPr>
  </singleXmlCell>
  <singleXmlCell id="443" r="J31" connectionId="0">
    <xmlCellPr id="1" uniqueName="1">
      <xmlPr mapId="43" xpath="/ns1:Root/ns1:F1/ns1:Budget__in____P8" xmlDataType="string"/>
    </xmlCellPr>
  </singleXmlCell>
  <singleXmlCell id="444" r="K31" connectionId="0">
    <xmlCellPr id="1" uniqueName="1">
      <xmlPr mapId="43" xpath="/ns1:Root/ns1:F1/ns1:Budget__in____P9" xmlDataType="string"/>
    </xmlCellPr>
  </singleXmlCell>
  <singleXmlCell id="445" r="L31" connectionId="0">
    <xmlCellPr id="1" uniqueName="1">
      <xmlPr mapId="43" xpath="/ns1:Root/ns1:F1/ns1:Budget__in____P10" xmlDataType="string"/>
    </xmlCellPr>
  </singleXmlCell>
  <singleXmlCell id="446" r="M31" connectionId="0">
    <xmlCellPr id="1" uniqueName="1">
      <xmlPr mapId="43" xpath="/ns1:Root/ns1:F1/ns1:Budget__in____P11" xmlDataType="string"/>
    </xmlCellPr>
  </singleXmlCell>
  <singleXmlCell id="447" r="N31" connectionId="0">
    <xmlCellPr id="1" uniqueName="1">
      <xmlPr mapId="43" xpath="/ns1:Root/ns1:F1/ns1:Budget__in____P12" xmlDataType="string"/>
    </xmlCellPr>
  </singleXmlCell>
  <singleXmlCell id="448" r="C32" connectionId="0">
    <xmlCellPr id="1" uniqueName="1">
      <xmlPr mapId="43" xpath="/ns1:Root/ns1:F1/ns1:Disbursements_by_GF__in____P1" xmlDataType="double"/>
    </xmlCellPr>
  </singleXmlCell>
  <singleXmlCell id="449" r="D32" connectionId="0">
    <xmlCellPr id="1" uniqueName="1">
      <xmlPr mapId="43" xpath="/ns1:Root/ns1:F1/ns1:Disbursements_by_GF__in____P2" xmlDataType="double"/>
    </xmlCellPr>
  </singleXmlCell>
  <singleXmlCell id="450" r="E32" connectionId="0">
    <xmlCellPr id="1" uniqueName="1">
      <xmlPr mapId="43" xpath="/ns1:Root/ns1:F1/ns1:Disbursements_by_GF__in____P3" xmlDataType="string"/>
    </xmlCellPr>
  </singleXmlCell>
  <singleXmlCell id="451" r="F32" connectionId="0">
    <xmlCellPr id="1" uniqueName="1">
      <xmlPr mapId="43" xpath="/ns1:Root/ns1:F1/ns1:Disbursements_by_GF__in____P4" xmlDataType="string"/>
    </xmlCellPr>
  </singleXmlCell>
  <singleXmlCell id="452" r="G32" connectionId="0">
    <xmlCellPr id="1" uniqueName="1">
      <xmlPr mapId="43" xpath="/ns1:Root/ns1:F1/ns1:Disbursements_by_GF__in____P5" xmlDataType="string"/>
    </xmlCellPr>
  </singleXmlCell>
  <singleXmlCell id="453" r="H32" connectionId="0">
    <xmlCellPr id="1" uniqueName="1">
      <xmlPr mapId="43" xpath="/ns1:Root/ns1:F1/ns1:Disbursements_by_GF__in____P6" xmlDataType="string"/>
    </xmlCellPr>
  </singleXmlCell>
  <singleXmlCell id="454" r="I32" connectionId="0">
    <xmlCellPr id="1" uniqueName="1">
      <xmlPr mapId="43" xpath="/ns1:Root/ns1:F1/ns1:Disbursements_by_GF__in____P7" xmlDataType="string"/>
    </xmlCellPr>
  </singleXmlCell>
  <singleXmlCell id="455" r="J32" connectionId="0">
    <xmlCellPr id="1" uniqueName="1">
      <xmlPr mapId="43" xpath="/ns1:Root/ns1:F1/ns1:Disbursements_by_GF__in____P8" xmlDataType="string"/>
    </xmlCellPr>
  </singleXmlCell>
  <singleXmlCell id="456" r="K32" connectionId="0">
    <xmlCellPr id="1" uniqueName="1">
      <xmlPr mapId="43" xpath="/ns1:Root/ns1:F1/ns1:Disbursements_by_GF__in____P9" xmlDataType="string"/>
    </xmlCellPr>
  </singleXmlCell>
  <singleXmlCell id="457" r="L32" connectionId="0">
    <xmlCellPr id="1" uniqueName="1">
      <xmlPr mapId="43" xpath="/ns1:Root/ns1:F1/ns1:Disbursements_by_GF__in____P10" xmlDataType="string"/>
    </xmlCellPr>
  </singleXmlCell>
  <singleXmlCell id="458" r="M32" connectionId="0">
    <xmlCellPr id="1" uniqueName="1">
      <xmlPr mapId="43" xpath="/ns1:Root/ns1:F1/ns1:Disbursements_by_GF__in____P11" xmlDataType="string"/>
    </xmlCellPr>
  </singleXmlCell>
  <singleXmlCell id="459" r="N32" connectionId="0">
    <xmlCellPr id="1" uniqueName="1">
      <xmlPr mapId="43" xpath="/ns1:Root/ns1:F1/ns1:Disbursements_by_GF__in____P12" xmlDataType="string"/>
    </xmlCellPr>
  </singleXmlCell>
  <singleXmlCell id="460" r="C39" connectionId="0">
    <xmlCellPr id="1" uniqueName="1">
      <xmlPr mapId="43" xpath="/ns1:Root/ns1:F2/ns1:TB__detect_and_treat_Cumulative_Budget__in___" xmlDataType="double"/>
    </xmlCellPr>
  </singleXmlCell>
  <singleXmlCell id="461" r="D39" connectionId="0">
    <xmlCellPr id="1" uniqueName="1">
      <xmlPr mapId="43" xpath="/ns1:Root/ns1:F2/ns1:TB__detect_and_treat_Cumulative_Expenditures__in___" xmlDataType="double"/>
    </xmlCellPr>
  </singleXmlCell>
  <singleXmlCell id="462" r="C40" connectionId="0">
    <xmlCellPr id="1" uniqueName="1">
      <xmlPr mapId="43" xpath="/ns1:Root/ns1:F2/ns1:TB__ID_cases_Cumulative_Budget__in___" xmlDataType="double"/>
    </xmlCellPr>
  </singleXmlCell>
  <singleXmlCell id="463" r="D40" connectionId="0">
    <xmlCellPr id="1" uniqueName="1">
      <xmlPr mapId="43" xpath="/ns1:Root/ns1:F2/ns1:TB__ID_cases_Cumulative_Expenditures__in___" xmlDataType="double"/>
    </xmlCellPr>
  </singleXmlCell>
  <singleXmlCell id="464" r="C41" connectionId="0">
    <xmlCellPr id="1" uniqueName="1">
      <xmlPr mapId="43" xpath="/ns1:Root/ns1:F2/ns1:TB_HIV__Cumulative_Budget__in___" xmlDataType="double"/>
    </xmlCellPr>
  </singleXmlCell>
  <singleXmlCell id="465" r="D41" connectionId="0">
    <xmlCellPr id="1" uniqueName="1">
      <xmlPr mapId="43" xpath="/ns1:Root/ns1:F2/ns1:TB_HIV__Cumulative_Expenditures__in___" xmlDataType="double"/>
    </xmlCellPr>
  </singleXmlCell>
  <singleXmlCell id="466" r="C42" connectionId="0">
    <xmlCellPr id="1" uniqueName="1">
      <xmlPr mapId="43" xpath="/ns1:Root/ns1:F2/ns1:Advocacy__Commun__SocMob_Cumulative_Budget__in___" xmlDataType="double"/>
    </xmlCellPr>
  </singleXmlCell>
  <singleXmlCell id="467" r="D42" connectionId="0">
    <xmlCellPr id="1" uniqueName="1">
      <xmlPr mapId="43" xpath="/ns1:Root/ns1:F2/ns1:Advocacy__Commun__SocMob_Cumulative_Expenditures__in___" xmlDataType="double"/>
    </xmlCellPr>
  </singleXmlCell>
  <singleXmlCell id="468" r="C43" connectionId="0">
    <xmlCellPr id="1" uniqueName="1">
      <xmlPr mapId="43" xpath="/ns1:Root/ns1:F2/ns1:Environ__Community_TB_care__Cumulative_Budget__in___" xmlDataType="double"/>
    </xmlCellPr>
  </singleXmlCell>
  <singleXmlCell id="469" r="D43" connectionId="0">
    <xmlCellPr id="1" uniqueName="1">
      <xmlPr mapId="43" xpath="/ns1:Root/ns1:F2/ns1:Environ__Community_TB_care__Cumulative_Expenditures__in___" xmlDataType="double"/>
    </xmlCellPr>
  </singleXmlCell>
  <singleXmlCell id="470" r="C44" connectionId="0">
    <xmlCellPr id="1" uniqueName="1">
      <xmlPr mapId="43" xpath="/ns1:Root/ns1:F2/ns1:_Cumulative_Budget__in____1" xmlDataType="string"/>
    </xmlCellPr>
  </singleXmlCell>
  <singleXmlCell id="471" r="D44" connectionId="0">
    <xmlCellPr id="1" uniqueName="1">
      <xmlPr mapId="43" xpath="/ns1:Root/ns1:F2/ns1:_Cumulative_Expenditures__in____1" xmlDataType="string"/>
    </xmlCellPr>
  </singleXmlCell>
  <singleXmlCell id="472" r="C45" connectionId="0">
    <xmlCellPr id="1" uniqueName="1">
      <xmlPr mapId="43" xpath="/ns1:Root/ns1:F2/ns1:_Cumulative_Budget__in____2" xmlDataType="string"/>
    </xmlCellPr>
  </singleXmlCell>
  <singleXmlCell id="473" r="D45" connectionId="0">
    <xmlCellPr id="1" uniqueName="1">
      <xmlPr mapId="43" xpath="/ns1:Root/ns1:F2/ns1:_Cumulative_Expenditures__in____2" xmlDataType="string"/>
    </xmlCellPr>
  </singleXmlCell>
  <singleXmlCell id="474" r="C46" connectionId="0">
    <xmlCellPr id="1" uniqueName="1">
      <xmlPr mapId="43" xpath="/ns1:Root/ns1:F2/ns1:_Cumulative_Budget__in___" xmlDataType="string"/>
    </xmlCellPr>
  </singleXmlCell>
  <singleXmlCell id="475" r="D46" connectionId="0">
    <xmlCellPr id="1" uniqueName="1">
      <xmlPr mapId="43" xpath="/ns1:Root/ns1:F2/ns1:_Cumulative_Expenditures__in___" xmlDataType="string"/>
    </xmlCellPr>
  </singleXmlCell>
  <singleXmlCell id="476" r="C52" connectionId="0">
    <xmlCellPr id="1" uniqueName="1">
      <xmlPr mapId="43" xpath="/ns1:Root/ns1:F3/ns1:Disbursed_by_Global_Fund_Prior_to_reporting_period__in___" xmlDataType="double"/>
    </xmlCellPr>
  </singleXmlCell>
  <singleXmlCell id="477" r="D52" connectionId="0">
    <xmlCellPr id="1" uniqueName="1">
      <xmlPr mapId="43" xpath="/ns1:Root/ns1:F3/ns1:Disbursed_by_Global_Fund_Reporting_period__in___" xmlDataType="double"/>
    </xmlCellPr>
  </singleXmlCell>
  <singleXmlCell id="478" r="C53" connectionId="0">
    <xmlCellPr id="1" uniqueName="1">
      <xmlPr mapId="43" xpath="/ns1:Root/ns1:F3/ns1:PR_expenditure_and_disbursement_Prior_to_reporting_period__in___" xmlDataType="double"/>
    </xmlCellPr>
  </singleXmlCell>
  <singleXmlCell id="479" r="D53" connectionId="0">
    <xmlCellPr id="1" uniqueName="1">
      <xmlPr mapId="43" xpath="/ns1:Root/ns1:F3/ns1:PR_expenditure_and_disbursement_Reporting_period__in___" xmlDataType="double"/>
    </xmlCellPr>
  </singleXmlCell>
  <singleXmlCell id="480" r="C54" connectionId="0">
    <xmlCellPr id="1" uniqueName="1">
      <xmlPr mapId="43" xpath="/ns1:Root/ns1:F3/ns1:Disbursed_to_SRs_Prior_to_reporting_period__in___" xmlDataType="double"/>
    </xmlCellPr>
  </singleXmlCell>
  <singleXmlCell id="481" r="D54" connectionId="0">
    <xmlCellPr id="1" uniqueName="1">
      <xmlPr mapId="43" xpath="/ns1:Root/ns1:F3/ns1:Disbursed_to_SRs_Reporting_period__in___" xmlDataType="double"/>
    </xmlCellPr>
  </singleXmlCell>
  <singleXmlCell id="482" r="C55" connectionId="0">
    <xmlCellPr id="1" uniqueName="1">
      <xmlPr mapId="43" xpath="/ns1:Root/ns1:F3/ns1:SR_expenditures_Prior_to_reporting_period__in___" xmlDataType="double"/>
    </xmlCellPr>
  </singleXmlCell>
  <singleXmlCell id="483" r="D55" connectionId="0">
    <xmlCellPr id="1" uniqueName="1">
      <xmlPr mapId="43" xpath="/ns1:Root/ns1:F3/ns1:SR_expenditures_Reporting_period__in___" xmlDataType="double"/>
    </xmlCellPr>
  </singleXmlCell>
  <singleXmlCell id="484" r="C62" connectionId="0">
    <xmlCellPr id="1" uniqueName="1">
      <xmlPr mapId="43" xpath="/ns1:Root/ns1:F4/ns1:Days_taken_to_submit_acceptable_PU_DR_to_LFA_Expected__days_" xmlDataType="double"/>
    </xmlCellPr>
  </singleXmlCell>
  <singleXmlCell id="485" r="D62" connectionId="0">
    <xmlCellPr id="1" uniqueName="1">
      <xmlPr mapId="43" xpath="/ns1:Root/ns1:F4/ns1:Days_taken_to_submit_acceptable_PU_DR_to_LFA_Actual__days_" xmlDataType="double"/>
    </xmlCellPr>
  </singleXmlCell>
  <singleXmlCell id="486" r="C63" connectionId="0">
    <xmlCellPr id="1" uniqueName="1">
      <xmlPr mapId="43" xpath="/ns1:Root/ns1:F4/ns1:Days_taken_for_disbursement_to_reach_PR_Expected__days_" xmlDataType="double"/>
    </xmlCellPr>
  </singleXmlCell>
  <singleXmlCell id="487" r="D63" connectionId="0">
    <xmlCellPr id="1" uniqueName="1">
      <xmlPr mapId="43" xpath="/ns1:Root/ns1:F4/ns1:Days_taken_for_disbursement_to_reach_PR_Actual__days_" xmlDataType="double"/>
    </xmlCellPr>
  </singleXmlCell>
  <singleXmlCell id="488" r="C64" connectionId="0">
    <xmlCellPr id="1" uniqueName="1">
      <xmlPr mapId="43" xpath="/ns1:Root/ns1:F4/ns1:Days_taken_for_disbursement_to_reach_SRs__Expected__days_" xmlDataType="double"/>
    </xmlCellPr>
  </singleXmlCell>
  <singleXmlCell id="489" r="D64" connectionId="0">
    <xmlCellPr id="1" uniqueName="1">
      <xmlPr mapId="43" xpath="/ns1:Root/ns1:F4/ns1:Days_taken_for_disbursement_to_reach_SRs__Actual__days_" xmlDataType="double"/>
    </xmlCellPr>
  </singleXmlCell>
  <singleXmlCell id="490" r="B72" connectionId="0">
    <xmlCellPr id="1" uniqueName="1">
      <xmlPr mapId="43" xpath="/ns1:Root/ns1:M1/ns1:Conditions_precedents__CPs__" xmlDataType="string"/>
    </xmlCellPr>
  </singleXmlCell>
  <singleXmlCell id="491" r="D72" connectionId="0">
    <xmlCellPr id="1" uniqueName="1">
      <xmlPr mapId="43" xpath="/ns1:Root/ns1:M1/ns1:Conditions_precedents__CPs__Fulfilled" xmlDataType="double"/>
    </xmlCellPr>
  </singleXmlCell>
  <singleXmlCell id="492" r="E72" connectionId="0">
    <xmlCellPr id="1" uniqueName="1">
      <xmlPr mapId="43" xpath="/ns1:Root/ns1:M1/ns1:Conditions_precedents__CPs__Not_fulfilled__but_within_deadline" xmlDataType="double"/>
    </xmlCellPr>
  </singleXmlCell>
  <singleXmlCell id="493" r="F72" connectionId="0">
    <xmlCellPr id="1" uniqueName="1">
      <xmlPr mapId="43" xpath="/ns1:Root/ns1:M1/ns1:Conditions_precedents__CPs__Not_fulfilled__and_past_the_deadline" xmlDataType="double"/>
    </xmlCellPr>
  </singleXmlCell>
  <singleXmlCell id="494" r="B73" connectionId="0">
    <xmlCellPr id="1" uniqueName="1">
      <xmlPr mapId="43" xpath="/ns1:Root/ns1:M1/ns1:Time_Bound_Actions__TBAs__" xmlDataType="string"/>
    </xmlCellPr>
  </singleXmlCell>
  <singleXmlCell id="495" r="D73" connectionId="0">
    <xmlCellPr id="1" uniqueName="1">
      <xmlPr mapId="43" xpath="/ns1:Root/ns1:M1/ns1:Time_Bound_Actions__TBAs__Fulfilled" xmlDataType="double"/>
    </xmlCellPr>
  </singleXmlCell>
  <singleXmlCell id="496" r="E73" connectionId="0">
    <xmlCellPr id="1" uniqueName="1">
      <xmlPr mapId="43" xpath="/ns1:Root/ns1:M1/ns1:Time_Bound_Actions__TBAs__Not_fulfilled__but_within_deadline" xmlDataType="string"/>
    </xmlCellPr>
  </singleXmlCell>
  <singleXmlCell id="497" r="F73" connectionId="0">
    <xmlCellPr id="1" uniqueName="1">
      <xmlPr mapId="43" xpath="/ns1:Root/ns1:M1/ns1:Time_Bound_Actions__TBAs__Not_fulfilled__and_past_the_deadline" xmlDataType="double"/>
    </xmlCellPr>
  </singleXmlCell>
  <singleXmlCell id="498" r="C79" connectionId="0">
    <xmlCellPr id="1" uniqueName="1">
      <xmlPr mapId="43" xpath="/ns1:Root/ns1:M2/ns1:PMU_Planned" xmlDataType="double"/>
    </xmlCellPr>
  </singleXmlCell>
  <singleXmlCell id="499" r="D79" connectionId="0">
    <xmlCellPr id="1" uniqueName="1">
      <xmlPr mapId="43" xpath="/ns1:Root/ns1:M2/ns1:PMU_Filled" xmlDataType="double"/>
    </xmlCellPr>
  </singleXmlCell>
  <singleXmlCell id="500" r="C84" connectionId="0">
    <xmlCellPr id="1" uniqueName="1">
      <xmlPr mapId="43" xpath="/ns1:Root/ns1:M3/ns1:SRs_Identified" xmlDataType="double"/>
    </xmlCellPr>
  </singleXmlCell>
  <singleXmlCell id="501" r="D84" connectionId="0">
    <xmlCellPr id="1" uniqueName="1">
      <xmlPr mapId="43" xpath="/ns1:Root/ns1:M3/ns1:SRs_Assessed" xmlDataType="double"/>
    </xmlCellPr>
  </singleXmlCell>
  <singleXmlCell id="502" r="E84" connectionId="0">
    <xmlCellPr id="1" uniqueName="1">
      <xmlPr mapId="43" xpath="/ns1:Root/ns1:M3/ns1:SRs_Approved" xmlDataType="double"/>
    </xmlCellPr>
  </singleXmlCell>
  <singleXmlCell id="503" r="F84" connectionId="0">
    <xmlCellPr id="1" uniqueName="1">
      <xmlPr mapId="43" xpath="/ns1:Root/ns1:M3/ns1:SRs_Signed" xmlDataType="double"/>
    </xmlCellPr>
  </singleXmlCell>
  <singleXmlCell id="504" r="G84" connectionId="0">
    <xmlCellPr id="1" uniqueName="1">
      <xmlPr mapId="43" xpath="/ns1:Root/ns1:M3/ns1:SRs_Receiving_Funding" xmlDataType="double"/>
    </xmlCellPr>
  </singleXmlCell>
  <singleXmlCell id="506" r="C89" connectionId="0">
    <xmlCellPr id="1" uniqueName="1">
      <xmlPr mapId="43" xpath="/ns1:Root/ns1:M4/ns1:SSR_to_SR__IR_____Expected" xmlDataType="string"/>
    </xmlCellPr>
  </singleXmlCell>
  <singleXmlCell id="507" r="D89" connectionId="0">
    <xmlCellPr id="1" uniqueName="1">
      <xmlPr mapId="43" xpath="/ns1:Root/ns1:M4/ns1:SSR_to_SR__IR____Received" xmlDataType="string"/>
    </xmlCellPr>
  </singleXmlCell>
  <singleXmlCell id="509" r="C90" connectionId="0">
    <xmlCellPr id="1" uniqueName="1">
      <xmlPr mapId="43" xpath="/ns1:Root/ns1:M4/ns1:SRs__IRs__to_PR____Expected" xmlDataType="double"/>
    </xmlCellPr>
  </singleXmlCell>
  <singleXmlCell id="510" r="D90" connectionId="0">
    <xmlCellPr id="1" uniqueName="1">
      <xmlPr mapId="43" xpath="/ns1:Root/ns1:M4/ns1:SRs__IRs__to_PR___Received" xmlDataType="double"/>
    </xmlCellPr>
  </singleXmlCell>
  <singleXmlCell id="511" r="C95" connectionId="0">
    <xmlCellPr id="1" uniqueName="1">
      <xmlPr mapId="43" xpath="/ns1:Root/ns1:M5/ns1:Budget_Approved__P1" xmlDataType="double"/>
    </xmlCellPr>
  </singleXmlCell>
  <singleXmlCell id="512" r="D95" connectionId="0">
    <xmlCellPr id="1" uniqueName="1">
      <xmlPr mapId="43" xpath="/ns1:Root/ns1:M5/ns1:Budget_Approved__P2" xmlDataType="double"/>
    </xmlCellPr>
  </singleXmlCell>
  <singleXmlCell id="513" r="E95" connectionId="0">
    <xmlCellPr id="1" uniqueName="1">
      <xmlPr mapId="43" xpath="/ns1:Root/ns1:M5/ns1:Budget_Approved__P3" xmlDataType="double"/>
    </xmlCellPr>
  </singleXmlCell>
  <singleXmlCell id="514" r="F95" connectionId="0">
    <xmlCellPr id="1" uniqueName="1">
      <xmlPr mapId="43" xpath="/ns1:Root/ns1:M5/ns1:Budget_Approved__P4" xmlDataType="double"/>
    </xmlCellPr>
  </singleXmlCell>
  <singleXmlCell id="515" r="G95" connectionId="0">
    <xmlCellPr id="1" uniqueName="1">
      <xmlPr mapId="43" xpath="/ns1:Root/ns1:M5/ns1:Budget_Approved__P5" xmlDataType="double"/>
    </xmlCellPr>
  </singleXmlCell>
  <singleXmlCell id="516" r="H95" connectionId="0">
    <xmlCellPr id="1" uniqueName="1">
      <xmlPr mapId="43" xpath="/ns1:Root/ns1:M5/ns1:Budget_Approved__P6" xmlDataType="double"/>
    </xmlCellPr>
  </singleXmlCell>
  <singleXmlCell id="517" r="I95" connectionId="0">
    <xmlCellPr id="1" uniqueName="1">
      <xmlPr mapId="43" xpath="/ns1:Root/ns1:M5/ns1:Budget_Approved__P7" xmlDataType="double"/>
    </xmlCellPr>
  </singleXmlCell>
  <singleXmlCell id="518" r="J95" connectionId="0">
    <xmlCellPr id="1" uniqueName="1">
      <xmlPr mapId="43" xpath="/ns1:Root/ns1:M5/ns1:Budget_Approved__P8" xmlDataType="double"/>
    </xmlCellPr>
  </singleXmlCell>
  <singleXmlCell id="519" r="K95" connectionId="0">
    <xmlCellPr id="1" uniqueName="1">
      <xmlPr mapId="43" xpath="/ns1:Root/ns1:M5/ns1:Budget_Approved__P9" xmlDataType="double"/>
    </xmlCellPr>
  </singleXmlCell>
  <singleXmlCell id="520" r="L95" connectionId="0">
    <xmlCellPr id="1" uniqueName="1">
      <xmlPr mapId="43" xpath="/ns1:Root/ns1:M5/ns1:Budget_Approved__P10" xmlDataType="double"/>
    </xmlCellPr>
  </singleXmlCell>
  <singleXmlCell id="521" r="M95" connectionId="0">
    <xmlCellPr id="1" uniqueName="1">
      <xmlPr mapId="43" xpath="/ns1:Root/ns1:M5/ns1:Budget_Approved__P11" xmlDataType="double"/>
    </xmlCellPr>
  </singleXmlCell>
  <singleXmlCell id="522" r="N95" connectionId="0">
    <xmlCellPr id="1" uniqueName="1">
      <xmlPr mapId="43" xpath="/ns1:Root/ns1:M5/ns1:Budget_Approved__P12" xmlDataType="double"/>
    </xmlCellPr>
  </singleXmlCell>
  <singleXmlCell id="523" r="C96" connectionId="0">
    <xmlCellPr id="1" uniqueName="1">
      <xmlPr mapId="43" xpath="/ns1:Root/ns1:M5/ns1:Obligations_P1" xmlDataType="double"/>
    </xmlCellPr>
  </singleXmlCell>
  <singleXmlCell id="524" r="D96" connectionId="0">
    <xmlCellPr id="1" uniqueName="1">
      <xmlPr mapId="43" xpath="/ns1:Root/ns1:M5/ns1:Obligations_P2" xmlDataType="double"/>
    </xmlCellPr>
  </singleXmlCell>
  <singleXmlCell id="525" r="E96" connectionId="0">
    <xmlCellPr id="1" uniqueName="1">
      <xmlPr mapId="43" xpath="/ns1:Root/ns1:M5/ns1:Obligations_P3" xmlDataType="double"/>
    </xmlCellPr>
  </singleXmlCell>
  <singleXmlCell id="526" r="F96" connectionId="0">
    <xmlCellPr id="1" uniqueName="1">
      <xmlPr mapId="43" xpath="/ns1:Root/ns1:M5/ns1:Obligations_P4" xmlDataType="double"/>
    </xmlCellPr>
  </singleXmlCell>
  <singleXmlCell id="527" r="G96" connectionId="0">
    <xmlCellPr id="1" uniqueName="1">
      <xmlPr mapId="43" xpath="/ns1:Root/ns1:M5/ns1:Obligations_P5" xmlDataType="double"/>
    </xmlCellPr>
  </singleXmlCell>
  <singleXmlCell id="528" r="H96" connectionId="0">
    <xmlCellPr id="1" uniqueName="1">
      <xmlPr mapId="43" xpath="/ns1:Root/ns1:M5/ns1:Obligations_P6" xmlDataType="double"/>
    </xmlCellPr>
  </singleXmlCell>
  <singleXmlCell id="529" r="I96" connectionId="0">
    <xmlCellPr id="1" uniqueName="1">
      <xmlPr mapId="43" xpath="/ns1:Root/ns1:M5/ns1:Obligations_P7" xmlDataType="double"/>
    </xmlCellPr>
  </singleXmlCell>
  <singleXmlCell id="530" r="J96" connectionId="0">
    <xmlCellPr id="1" uniqueName="1">
      <xmlPr mapId="43" xpath="/ns1:Root/ns1:M5/ns1:Obligations_P8" xmlDataType="double"/>
    </xmlCellPr>
  </singleXmlCell>
  <singleXmlCell id="531" r="K96" connectionId="0">
    <xmlCellPr id="1" uniqueName="1">
      <xmlPr mapId="43" xpath="/ns1:Root/ns1:M5/ns1:Obligations_P9" xmlDataType="double"/>
    </xmlCellPr>
  </singleXmlCell>
  <singleXmlCell id="532" r="L96" connectionId="0">
    <xmlCellPr id="1" uniqueName="1">
      <xmlPr mapId="43" xpath="/ns1:Root/ns1:M5/ns1:Obligations_P10" xmlDataType="double"/>
    </xmlCellPr>
  </singleXmlCell>
  <singleXmlCell id="533" r="M96" connectionId="0">
    <xmlCellPr id="1" uniqueName="1">
      <xmlPr mapId="43" xpath="/ns1:Root/ns1:M5/ns1:Obligations_P11" xmlDataType="double"/>
    </xmlCellPr>
  </singleXmlCell>
  <singleXmlCell id="534" r="N96" connectionId="0">
    <xmlCellPr id="1" uniqueName="1">
      <xmlPr mapId="43" xpath="/ns1:Root/ns1:M5/ns1:Obligations_P12" xmlDataType="double"/>
    </xmlCellPr>
  </singleXmlCell>
  <singleXmlCell id="535" r="C97" connectionId="0">
    <xmlCellPr id="1" uniqueName="1">
      <xmlPr mapId="43" xpath="/ns1:Root/ns1:M5/ns1:Expenditures_P1" xmlDataType="double"/>
    </xmlCellPr>
  </singleXmlCell>
  <singleXmlCell id="536" r="D97" connectionId="0">
    <xmlCellPr id="1" uniqueName="1">
      <xmlPr mapId="43" xpath="/ns1:Root/ns1:M5/ns1:Expenditures_P2" xmlDataType="double"/>
    </xmlCellPr>
  </singleXmlCell>
  <singleXmlCell id="537" r="E97" connectionId="0">
    <xmlCellPr id="1" uniqueName="1">
      <xmlPr mapId="43" xpath="/ns1:Root/ns1:M5/ns1:Expenditures_P3" xmlDataType="double"/>
    </xmlCellPr>
  </singleXmlCell>
  <singleXmlCell id="538" r="F97" connectionId="0">
    <xmlCellPr id="1" uniqueName="1">
      <xmlPr mapId="43" xpath="/ns1:Root/ns1:M5/ns1:Expenditures_P4" xmlDataType="double"/>
    </xmlCellPr>
  </singleXmlCell>
  <singleXmlCell id="539" r="G97" connectionId="0">
    <xmlCellPr id="1" uniqueName="1">
      <xmlPr mapId="43" xpath="/ns1:Root/ns1:M5/ns1:Expenditures_P5" xmlDataType="double"/>
    </xmlCellPr>
  </singleXmlCell>
  <singleXmlCell id="540" r="H97" connectionId="0">
    <xmlCellPr id="1" uniqueName="1">
      <xmlPr mapId="43" xpath="/ns1:Root/ns1:M5/ns1:Expenditures_P6" xmlDataType="double"/>
    </xmlCellPr>
  </singleXmlCell>
  <singleXmlCell id="541" r="I97" connectionId="0">
    <xmlCellPr id="1" uniqueName="1">
      <xmlPr mapId="43" xpath="/ns1:Root/ns1:M5/ns1:Expenditures_P7" xmlDataType="double"/>
    </xmlCellPr>
  </singleXmlCell>
  <singleXmlCell id="542" r="J97" connectionId="0">
    <xmlCellPr id="1" uniqueName="1">
      <xmlPr mapId="43" xpath="/ns1:Root/ns1:M5/ns1:Expenditures_P8" xmlDataType="double"/>
    </xmlCellPr>
  </singleXmlCell>
  <singleXmlCell id="543" r="K97" connectionId="0">
    <xmlCellPr id="1" uniqueName="1">
      <xmlPr mapId="43" xpath="/ns1:Root/ns1:M5/ns1:Expenditures_P9" xmlDataType="double"/>
    </xmlCellPr>
  </singleXmlCell>
  <singleXmlCell id="544" r="L97" connectionId="0">
    <xmlCellPr id="1" uniqueName="1">
      <xmlPr mapId="43" xpath="/ns1:Root/ns1:M5/ns1:Expenditures_P10" xmlDataType="double"/>
    </xmlCellPr>
  </singleXmlCell>
  <singleXmlCell id="545" r="M97" connectionId="0">
    <xmlCellPr id="1" uniqueName="1">
      <xmlPr mapId="43" xpath="/ns1:Root/ns1:M5/ns1:Expenditures_P11" xmlDataType="double"/>
    </xmlCellPr>
  </singleXmlCell>
  <singleXmlCell id="546" r="N97" connectionId="0">
    <xmlCellPr id="1" uniqueName="1">
      <xmlPr mapId="43" xpath="/ns1:Root/ns1:M5/ns1:Expenditures_P12" xmlDataType="double"/>
    </xmlCellPr>
  </singleXmlCell>
  <singleXmlCell id="547" r="C108" connectionId="0">
    <xmlCellPr id="1" uniqueName="1">
      <xmlPr mapId="43" xpath="/ns1:Root/ns1:M6/ns1:HIV___AIDS_Products" xmlDataType="string"/>
    </xmlCellPr>
  </singleXmlCell>
  <singleXmlCell id="548" r="D108" connectionId="0">
    <xmlCellPr id="1" uniqueName="1">
      <xmlPr mapId="43" xpath="/ns1:Root/ns1:M6/ns1:HIV___AIDS__1__Number_of_tablets_per_patient_per_day__Review_country_treatment_guidelines_" xmlDataType="double"/>
    </xmlCellPr>
  </singleXmlCell>
  <singleXmlCell id="549" r="F108" connectionId="0">
    <xmlCellPr id="1" uniqueName="1">
      <xmlPr mapId="43" xpath="/ns1:Root/ns1:M6/ns1:HIV___AIDS__3__Total_patients_in_treatment" xmlDataType="double"/>
    </xmlCellPr>
  </singleXmlCell>
  <singleXmlCell id="550" r="H108" connectionId="0">
    <xmlCellPr id="1" uniqueName="1">
      <xmlPr mapId="43" xpath="/ns1:Root/ns1:M6/ns1:HIV___AIDS__5__Current_stock_in_central_warehouse__that_does_not_expire_within_the_next_3_months_" xmlDataType="double"/>
    </xmlCellPr>
  </singleXmlCell>
  <singleXmlCell id="551" r="J108" connectionId="0">
    <xmlCellPr id="1" uniqueName="1">
      <xmlPr mapId="43" xpath="/ns1:Root/ns1:M6/ns1:HIV___AIDS__7__Level_of_safety_stock__expressed_in_months_and_defined_by_country__" xmlDataType="double"/>
    </xmlCellPr>
  </singleXmlCell>
  <singleXmlCell id="552" r="C109" connectionId="0">
    <xmlCellPr id="1" uniqueName="1">
      <xmlPr mapId="43" xpath="/ns1:Root/ns1:M6/ns1:_Products_1" xmlDataType="string"/>
    </xmlCellPr>
  </singleXmlCell>
  <singleXmlCell id="553" r="D109" connectionId="0">
    <xmlCellPr id="1" uniqueName="1">
      <xmlPr mapId="43" xpath="/ns1:Root/ns1:M6/ns1:__1__Number_of_tablets_per_patient_per_day__Review_country_treatment_guidelines__1" xmlDataType="double"/>
    </xmlCellPr>
  </singleXmlCell>
  <singleXmlCell id="554" r="F109" connectionId="0">
    <xmlCellPr id="1" uniqueName="1">
      <xmlPr mapId="43" xpath="/ns1:Root/ns1:M6/ns1:__3__Total_patients_in_treatment_1" xmlDataType="double"/>
    </xmlCellPr>
  </singleXmlCell>
  <singleXmlCell id="555" r="H109" connectionId="0">
    <xmlCellPr id="1" uniqueName="1">
      <xmlPr mapId="43" xpath="/ns1:Root/ns1:M6/ns1:__5__Current_stock_in_central_warehouse__that_does_not_expire_within_the_next_3_months__1" xmlDataType="double"/>
    </xmlCellPr>
  </singleXmlCell>
  <singleXmlCell id="556" r="J109" connectionId="0">
    <xmlCellPr id="1" uniqueName="1">
      <xmlPr mapId="43" xpath="/ns1:Root/ns1:M6/ns1:__7__Level_of_safety_stock__expressed_in_months_and_defined_by_country___1" xmlDataType="double"/>
    </xmlCellPr>
  </singleXmlCell>
  <singleXmlCell id="557" r="C110" connectionId="0">
    <xmlCellPr id="1" uniqueName="1">
      <xmlPr mapId="43" xpath="/ns1:Root/ns1:M6/ns1:_Products_2" xmlDataType="string"/>
    </xmlCellPr>
  </singleXmlCell>
  <singleXmlCell id="558" r="D110" connectionId="0">
    <xmlCellPr id="1" uniqueName="1">
      <xmlPr mapId="43" xpath="/ns1:Root/ns1:M6/ns1:__1__Number_of_tablets_per_patient_per_day__Review_country_treatment_guidelines__2" xmlDataType="double"/>
    </xmlCellPr>
  </singleXmlCell>
  <singleXmlCell id="559" r="F110" connectionId="0">
    <xmlCellPr id="1" uniqueName="1">
      <xmlPr mapId="43" xpath="/ns1:Root/ns1:M6/ns1:__3__Total_patients_in_treatment_2" xmlDataType="double"/>
    </xmlCellPr>
  </singleXmlCell>
  <singleXmlCell id="560" r="H110" connectionId="0">
    <xmlCellPr id="1" uniqueName="1">
      <xmlPr mapId="43" xpath="/ns1:Root/ns1:M6/ns1:__5__Current_stock_in_central_warehouse__that_does_not_expire_within_the_next_3_months__2" xmlDataType="double"/>
    </xmlCellPr>
  </singleXmlCell>
  <singleXmlCell id="561" r="J110" connectionId="0">
    <xmlCellPr id="1" uniqueName="1">
      <xmlPr mapId="43" xpath="/ns1:Root/ns1:M6/ns1:__7__Level_of_safety_stock__expressed_in_months_and_defined_by_country___2" xmlDataType="double"/>
    </xmlCellPr>
  </singleXmlCell>
  <singleXmlCell id="562" r="C111" connectionId="0">
    <xmlCellPr id="1" uniqueName="1">
      <xmlPr mapId="43" xpath="/ns1:Root/ns1:M6/ns1:_Products" xmlDataType="string"/>
    </xmlCellPr>
  </singleXmlCell>
  <singleXmlCell id="563" r="D111" connectionId="0">
    <xmlCellPr id="1" uniqueName="1">
      <xmlPr mapId="43" xpath="/ns1:Root/ns1:M6/ns1:__1__Number_of_tablets_per_patient_per_day__Review_country_treatment_guidelines_" xmlDataType="double"/>
    </xmlCellPr>
  </singleXmlCell>
  <singleXmlCell id="564" r="F111" connectionId="0">
    <xmlCellPr id="1" uniqueName="1">
      <xmlPr mapId="43" xpath="/ns1:Root/ns1:M6/ns1:__3__Total_patients_in_treatment" xmlDataType="double"/>
    </xmlCellPr>
  </singleXmlCell>
  <singleXmlCell id="565" r="H111" connectionId="0">
    <xmlCellPr id="1" uniqueName="1">
      <xmlPr mapId="43" xpath="/ns1:Root/ns1:M6/ns1:__5__Current_stock_in_central_warehouse__that_does_not_expire_within_the_next_3_months_" xmlDataType="double"/>
    </xmlCellPr>
  </singleXmlCell>
  <singleXmlCell id="566" r="J111" connectionId="0">
    <xmlCellPr id="1" uniqueName="1">
      <xmlPr mapId="43" xpath="/ns1:Root/ns1:M6/ns1:__7__Level_of_safety_stock__expressed_in_months_and_defined_by_country__" xmlDataType="double"/>
    </xmlCellPr>
  </singleXmlCell>
  <singleXmlCell id="567" r="H118" connectionId="0">
    <xmlCellPr id="1" uniqueName="1">
      <xmlPr mapId="43" xpath="/ns1:Root/ns1:Prog/ns1:Target_P1_1" xmlDataType="double"/>
    </xmlCellPr>
  </singleXmlCell>
  <singleXmlCell id="568" r="I118" connectionId="0">
    <xmlCellPr id="1" uniqueName="1">
      <xmlPr mapId="43" xpath="/ns1:Root/ns1:Prog/ns1:Target_P2_1" xmlDataType="double"/>
    </xmlCellPr>
  </singleXmlCell>
  <singleXmlCell id="569" r="J118" connectionId="0">
    <xmlCellPr id="1" uniqueName="1">
      <xmlPr mapId="43" xpath="/ns1:Root/ns1:Prog/ns1:Target_P3_1" xmlDataType="double"/>
    </xmlCellPr>
  </singleXmlCell>
  <singleXmlCell id="570" r="K118" connectionId="0">
    <xmlCellPr id="1" uniqueName="1">
      <xmlPr mapId="43" xpath="/ns1:Root/ns1:Prog/ns1:Target_P4_1" xmlDataType="double"/>
    </xmlCellPr>
  </singleXmlCell>
  <singleXmlCell id="571" r="L118" connectionId="0">
    <xmlCellPr id="1" uniqueName="1">
      <xmlPr mapId="43" xpath="/ns1:Root/ns1:Prog/ns1:Target_P5_1" xmlDataType="double"/>
    </xmlCellPr>
  </singleXmlCell>
  <singleXmlCell id="572" r="M118" connectionId="0">
    <xmlCellPr id="1" uniqueName="1">
      <xmlPr mapId="43" xpath="/ns1:Root/ns1:Prog/ns1:Target_P6_1" xmlDataType="double"/>
    </xmlCellPr>
  </singleXmlCell>
  <singleXmlCell id="573" r="N118" connectionId="0">
    <xmlCellPr id="1" uniqueName="1">
      <xmlPr mapId="43" xpath="/ns1:Root/ns1:Prog/ns1:Target_P7_1" xmlDataType="double"/>
    </xmlCellPr>
  </singleXmlCell>
  <singleXmlCell id="574" r="O118" connectionId="0">
    <xmlCellPr id="1" uniqueName="1">
      <xmlPr mapId="43" xpath="/ns1:Root/ns1:Prog/ns1:Target_P8_1" xmlDataType="double"/>
    </xmlCellPr>
  </singleXmlCell>
  <singleXmlCell id="575" r="P118" connectionId="0">
    <xmlCellPr id="1" uniqueName="1">
      <xmlPr mapId="43" xpath="/ns1:Root/ns1:Prog/ns1:Target_P9_1" xmlDataType="double"/>
    </xmlCellPr>
  </singleXmlCell>
  <singleXmlCell id="576" r="Q118" connectionId="0">
    <xmlCellPr id="1" uniqueName="1">
      <xmlPr mapId="43" xpath="/ns1:Root/ns1:Prog/ns1:Target_P10_1" xmlDataType="double"/>
    </xmlCellPr>
  </singleXmlCell>
  <singleXmlCell id="577" r="R118" connectionId="0">
    <xmlCellPr id="1" uniqueName="1">
      <xmlPr mapId="43" xpath="/ns1:Root/ns1:Prog/ns1:Target_P11_1" xmlDataType="double"/>
    </xmlCellPr>
  </singleXmlCell>
  <singleXmlCell id="578" r="S118" connectionId="0">
    <xmlCellPr id="1" uniqueName="1">
      <xmlPr mapId="43" xpath="/ns1:Root/ns1:Prog/ns1:Target_P12_1" xmlDataType="double"/>
    </xmlCellPr>
  </singleXmlCell>
  <singleXmlCell id="579" r="H119" connectionId="0">
    <xmlCellPr id="1" uniqueName="1">
      <xmlPr mapId="43" xpath="/ns1:Root/ns1:Prog/ns1:Achieved__P1_1" xmlDataType="double"/>
    </xmlCellPr>
  </singleXmlCell>
  <singleXmlCell id="580" r="I119" connectionId="0">
    <xmlCellPr id="1" uniqueName="1">
      <xmlPr mapId="43" xpath="/ns1:Root/ns1:Prog/ns1:Achieved__P2_1" xmlDataType="double"/>
    </xmlCellPr>
  </singleXmlCell>
  <singleXmlCell id="581" r="J119" connectionId="0">
    <xmlCellPr id="1" uniqueName="1">
      <xmlPr mapId="43" xpath="/ns1:Root/ns1:Prog/ns1:Achieved__P3_1" xmlDataType="double"/>
    </xmlCellPr>
  </singleXmlCell>
  <singleXmlCell id="582" r="K119" connectionId="0">
    <xmlCellPr id="1" uniqueName="1">
      <xmlPr mapId="43" xpath="/ns1:Root/ns1:Prog/ns1:Achieved__P4_1" xmlDataType="double"/>
    </xmlCellPr>
  </singleXmlCell>
  <singleXmlCell id="583" r="L119" connectionId="0">
    <xmlCellPr id="1" uniqueName="1">
      <xmlPr mapId="43" xpath="/ns1:Root/ns1:Prog/ns1:Achieved__P5_1" xmlDataType="string"/>
    </xmlCellPr>
  </singleXmlCell>
  <singleXmlCell id="584" r="M119" connectionId="0">
    <xmlCellPr id="1" uniqueName="1">
      <xmlPr mapId="43" xpath="/ns1:Root/ns1:Prog/ns1:Achieved__P6_1" xmlDataType="string"/>
    </xmlCellPr>
  </singleXmlCell>
  <singleXmlCell id="585" r="N119" connectionId="0">
    <xmlCellPr id="1" uniqueName="1">
      <xmlPr mapId="43" xpath="/ns1:Root/ns1:Prog/ns1:Achieved__P7_1" xmlDataType="string"/>
    </xmlCellPr>
  </singleXmlCell>
  <singleXmlCell id="586" r="O119" connectionId="0">
    <xmlCellPr id="1" uniqueName="1">
      <xmlPr mapId="43" xpath="/ns1:Root/ns1:Prog/ns1:Achieved__P8_1" xmlDataType="string"/>
    </xmlCellPr>
  </singleXmlCell>
  <singleXmlCell id="587" r="P119" connectionId="0">
    <xmlCellPr id="1" uniqueName="1">
      <xmlPr mapId="43" xpath="/ns1:Root/ns1:Prog/ns1:Achieved__P9_1" xmlDataType="string"/>
    </xmlCellPr>
  </singleXmlCell>
  <singleXmlCell id="588" r="Q119" connectionId="0">
    <xmlCellPr id="1" uniqueName="1">
      <xmlPr mapId="43" xpath="/ns1:Root/ns1:Prog/ns1:Achieved__P10_1" xmlDataType="string"/>
    </xmlCellPr>
  </singleXmlCell>
  <singleXmlCell id="589" r="R119" connectionId="0">
    <xmlCellPr id="1" uniqueName="1">
      <xmlPr mapId="43" xpath="/ns1:Root/ns1:Prog/ns1:Achieved__P11_1" xmlDataType="string"/>
    </xmlCellPr>
  </singleXmlCell>
  <singleXmlCell id="590" r="S119" connectionId="0">
    <xmlCellPr id="1" uniqueName="1">
      <xmlPr mapId="43" xpath="/ns1:Root/ns1:Prog/ns1:Achieved__P12_1" xmlDataType="string"/>
    </xmlCellPr>
  </singleXmlCell>
  <singleXmlCell id="599" r="Q120" connectionId="0">
    <xmlCellPr id="1" uniqueName="1">
      <xmlPr mapId="43" xpath="/ns1:Root/ns1:Prog/ns1:Target_P10_2" xmlDataType="double"/>
    </xmlCellPr>
  </singleXmlCell>
  <singleXmlCell id="600" r="R120" connectionId="0">
    <xmlCellPr id="1" uniqueName="1">
      <xmlPr mapId="43" xpath="/ns1:Root/ns1:Prog/ns1:Target_P11_2" xmlDataType="double"/>
    </xmlCellPr>
  </singleXmlCell>
  <singleXmlCell id="601" r="S120" connectionId="0">
    <xmlCellPr id="1" uniqueName="1">
      <xmlPr mapId="43" xpath="/ns1:Root/ns1:Prog/ns1:Target_P12_2" xmlDataType="double"/>
    </xmlCellPr>
  </singleXmlCell>
  <singleXmlCell id="611" r="Q121" connectionId="0">
    <xmlCellPr id="1" uniqueName="1">
      <xmlPr mapId="43" xpath="/ns1:Root/ns1:Prog/ns1:Achieved__P10_2" xmlDataType="string"/>
    </xmlCellPr>
  </singleXmlCell>
  <singleXmlCell id="612" r="R121" connectionId="0">
    <xmlCellPr id="1" uniqueName="1">
      <xmlPr mapId="43" xpath="/ns1:Root/ns1:Prog/ns1:Achieved__P11_2" xmlDataType="string"/>
    </xmlCellPr>
  </singleXmlCell>
  <singleXmlCell id="613" r="S121" connectionId="0">
    <xmlCellPr id="1" uniqueName="1">
      <xmlPr mapId="43" xpath="/ns1:Root/ns1:Prog/ns1:Achieved__P12_2" xmlDataType="string"/>
    </xmlCellPr>
  </singleXmlCell>
  <singleXmlCell id="614" r="H122" connectionId="0">
    <xmlCellPr id="1" uniqueName="1">
      <xmlPr mapId="43" xpath="/ns1:Root/ns1:Prog/ns1:Target_P1_3" xmlDataType="double"/>
    </xmlCellPr>
  </singleXmlCell>
  <singleXmlCell id="615" r="I122" connectionId="0">
    <xmlCellPr id="1" uniqueName="1">
      <xmlPr mapId="43" xpath="/ns1:Root/ns1:Prog/ns1:Target_P2_3" xmlDataType="double"/>
    </xmlCellPr>
  </singleXmlCell>
  <singleXmlCell id="616" r="J122" connectionId="0">
    <xmlCellPr id="1" uniqueName="1">
      <xmlPr mapId="43" xpath="/ns1:Root/ns1:Prog/ns1:Target_P3_3" xmlDataType="double"/>
    </xmlCellPr>
  </singleXmlCell>
  <singleXmlCell id="617" r="K122" connectionId="0">
    <xmlCellPr id="1" uniqueName="1">
      <xmlPr mapId="43" xpath="/ns1:Root/ns1:Prog/ns1:Target_P4_3" xmlDataType="double"/>
    </xmlCellPr>
  </singleXmlCell>
  <singleXmlCell id="618" r="L122" connectionId="0">
    <xmlCellPr id="1" uniqueName="1">
      <xmlPr mapId="43" xpath="/ns1:Root/ns1:Prog/ns1:Target_P5_3" xmlDataType="double"/>
    </xmlCellPr>
  </singleXmlCell>
  <singleXmlCell id="619" r="M122" connectionId="0">
    <xmlCellPr id="1" uniqueName="1">
      <xmlPr mapId="43" xpath="/ns1:Root/ns1:Prog/ns1:Target_P6_3" xmlDataType="double"/>
    </xmlCellPr>
  </singleXmlCell>
  <singleXmlCell id="620" r="N122" connectionId="0">
    <xmlCellPr id="1" uniqueName="1">
      <xmlPr mapId="43" xpath="/ns1:Root/ns1:Prog/ns1:Target_P7_3" xmlDataType="double"/>
    </xmlCellPr>
  </singleXmlCell>
  <singleXmlCell id="621" r="O122" connectionId="0">
    <xmlCellPr id="1" uniqueName="1">
      <xmlPr mapId="43" xpath="/ns1:Root/ns1:Prog/ns1:Target_P8_3" xmlDataType="double"/>
    </xmlCellPr>
  </singleXmlCell>
  <singleXmlCell id="622" r="P122" connectionId="0">
    <xmlCellPr id="1" uniqueName="1">
      <xmlPr mapId="43" xpath="/ns1:Root/ns1:Prog/ns1:Target_P9_3" xmlDataType="double"/>
    </xmlCellPr>
  </singleXmlCell>
  <singleXmlCell id="623" r="Q122" connectionId="0">
    <xmlCellPr id="1" uniqueName="1">
      <xmlPr mapId="43" xpath="/ns1:Root/ns1:Prog/ns1:Target_P10_3" xmlDataType="string"/>
    </xmlCellPr>
  </singleXmlCell>
  <singleXmlCell id="624" r="R122" connectionId="0">
    <xmlCellPr id="1" uniqueName="1">
      <xmlPr mapId="43" xpath="/ns1:Root/ns1:Prog/ns1:Target_P11_3" xmlDataType="string"/>
    </xmlCellPr>
  </singleXmlCell>
  <singleXmlCell id="625" r="S122" connectionId="0">
    <xmlCellPr id="1" uniqueName="1">
      <xmlPr mapId="43" xpath="/ns1:Root/ns1:Prog/ns1:Target_P12_3" xmlDataType="double"/>
    </xmlCellPr>
  </singleXmlCell>
  <singleXmlCell id="626" r="H123" connectionId="0">
    <xmlCellPr id="1" uniqueName="1">
      <xmlPr mapId="43" xpath="/ns1:Root/ns1:Prog/ns1:Achieved__P1_3" xmlDataType="string"/>
    </xmlCellPr>
  </singleXmlCell>
  <singleXmlCell id="627" r="I123" connectionId="0">
    <xmlCellPr id="1" uniqueName="1">
      <xmlPr mapId="43" xpath="/ns1:Root/ns1:Prog/ns1:Achieved__P2_3" xmlDataType="double"/>
    </xmlCellPr>
  </singleXmlCell>
  <singleXmlCell id="628" r="J123" connectionId="0">
    <xmlCellPr id="1" uniqueName="1">
      <xmlPr mapId="43" xpath="/ns1:Root/ns1:Prog/ns1:Achieved__P3_3" xmlDataType="string"/>
    </xmlCellPr>
  </singleXmlCell>
  <singleXmlCell id="629" r="K123" connectionId="0">
    <xmlCellPr id="1" uniqueName="1">
      <xmlPr mapId="43" xpath="/ns1:Root/ns1:Prog/ns1:Achieved__P4_3" xmlDataType="double"/>
    </xmlCellPr>
  </singleXmlCell>
  <singleXmlCell id="630" r="L123" connectionId="0">
    <xmlCellPr id="1" uniqueName="1">
      <xmlPr mapId="43" xpath="/ns1:Root/ns1:Prog/ns1:Achieved__P5_3" xmlDataType="string"/>
    </xmlCellPr>
  </singleXmlCell>
  <singleXmlCell id="631" r="M123" connectionId="0">
    <xmlCellPr id="1" uniqueName="1">
      <xmlPr mapId="43" xpath="/ns1:Root/ns1:Prog/ns1:Achieved__P6_3" xmlDataType="string"/>
    </xmlCellPr>
  </singleXmlCell>
  <singleXmlCell id="632" r="N123" connectionId="0">
    <xmlCellPr id="1" uniqueName="1">
      <xmlPr mapId="43" xpath="/ns1:Root/ns1:Prog/ns1:Achieved__P7_3" xmlDataType="string"/>
    </xmlCellPr>
  </singleXmlCell>
  <singleXmlCell id="633" r="O123" connectionId="0">
    <xmlCellPr id="1" uniqueName="1">
      <xmlPr mapId="43" xpath="/ns1:Root/ns1:Prog/ns1:Achieved__P8_3" xmlDataType="string"/>
    </xmlCellPr>
  </singleXmlCell>
  <singleXmlCell id="634" r="P123" connectionId="0">
    <xmlCellPr id="1" uniqueName="1">
      <xmlPr mapId="43" xpath="/ns1:Root/ns1:Prog/ns1:Achieved__P9_3" xmlDataType="string"/>
    </xmlCellPr>
  </singleXmlCell>
  <singleXmlCell id="635" r="Q123" connectionId="0">
    <xmlCellPr id="1" uniqueName="1">
      <xmlPr mapId="43" xpath="/ns1:Root/ns1:Prog/ns1:Achieved__P10_3" xmlDataType="string"/>
    </xmlCellPr>
  </singleXmlCell>
  <singleXmlCell id="636" r="R123" connectionId="0">
    <xmlCellPr id="1" uniqueName="1">
      <xmlPr mapId="43" xpath="/ns1:Root/ns1:Prog/ns1:Achieved__P11_3" xmlDataType="string"/>
    </xmlCellPr>
  </singleXmlCell>
  <singleXmlCell id="637" r="S123" connectionId="0">
    <xmlCellPr id="1" uniqueName="1">
      <xmlPr mapId="43" xpath="/ns1:Root/ns1:Prog/ns1:Achieved__P12_3" xmlDataType="string"/>
    </xmlCellPr>
  </singleXmlCell>
  <singleXmlCell id="662" r="H124" connectionId="0">
    <xmlCellPr id="1" uniqueName="1">
      <xmlPr mapId="43" xpath="/ns1:Root/ns1:Prog/ns1:Target_P1_5" xmlDataType="double"/>
    </xmlCellPr>
  </singleXmlCell>
  <singleXmlCell id="663" r="I124" connectionId="0">
    <xmlCellPr id="1" uniqueName="1">
      <xmlPr mapId="43" xpath="/ns1:Root/ns1:Prog/ns1:Target_P2_5" xmlDataType="double"/>
    </xmlCellPr>
  </singleXmlCell>
  <singleXmlCell id="664" r="J124" connectionId="0">
    <xmlCellPr id="1" uniqueName="1">
      <xmlPr mapId="43" xpath="/ns1:Root/ns1:Prog/ns1:Target_P3_5" xmlDataType="double"/>
    </xmlCellPr>
  </singleXmlCell>
  <singleXmlCell id="665" r="K124" connectionId="0">
    <xmlCellPr id="1" uniqueName="1">
      <xmlPr mapId="43" xpath="/ns1:Root/ns1:Prog/ns1:Target_P4_5" xmlDataType="double"/>
    </xmlCellPr>
  </singleXmlCell>
  <singleXmlCell id="666" r="L124" connectionId="0">
    <xmlCellPr id="1" uniqueName="1">
      <xmlPr mapId="43" xpath="/ns1:Root/ns1:Prog/ns1:Target_P5_5" xmlDataType="double"/>
    </xmlCellPr>
  </singleXmlCell>
  <singleXmlCell id="667" r="M124" connectionId="0">
    <xmlCellPr id="1" uniqueName="1">
      <xmlPr mapId="43" xpath="/ns1:Root/ns1:Prog/ns1:Target_P6_5" xmlDataType="double"/>
    </xmlCellPr>
  </singleXmlCell>
  <singleXmlCell id="668" r="N124" connectionId="0">
    <xmlCellPr id="1" uniqueName="1">
      <xmlPr mapId="43" xpath="/ns1:Root/ns1:Prog/ns1:Target_P7_5" xmlDataType="double"/>
    </xmlCellPr>
  </singleXmlCell>
  <singleXmlCell id="669" r="O124" connectionId="0">
    <xmlCellPr id="1" uniqueName="1">
      <xmlPr mapId="43" xpath="/ns1:Root/ns1:Prog/ns1:Target_P8_5" xmlDataType="double"/>
    </xmlCellPr>
  </singleXmlCell>
  <singleXmlCell id="670" r="P124" connectionId="0">
    <xmlCellPr id="1" uniqueName="1">
      <xmlPr mapId="43" xpath="/ns1:Root/ns1:Prog/ns1:Target_P9_5" xmlDataType="double"/>
    </xmlCellPr>
  </singleXmlCell>
  <singleXmlCell id="671" r="Q124" connectionId="0">
    <xmlCellPr id="1" uniqueName="1">
      <xmlPr mapId="43" xpath="/ns1:Root/ns1:Prog/ns1:Target_P10_5" xmlDataType="double"/>
    </xmlCellPr>
  </singleXmlCell>
  <singleXmlCell id="672" r="R124" connectionId="0">
    <xmlCellPr id="1" uniqueName="1">
      <xmlPr mapId="43" xpath="/ns1:Root/ns1:Prog/ns1:Target_P11_5" xmlDataType="double"/>
    </xmlCellPr>
  </singleXmlCell>
  <singleXmlCell id="673" r="S124" connectionId="0">
    <xmlCellPr id="1" uniqueName="1">
      <xmlPr mapId="43" xpath="/ns1:Root/ns1:Prog/ns1:Target_P12_5" xmlDataType="double"/>
    </xmlCellPr>
  </singleXmlCell>
  <singleXmlCell id="674" r="H125" connectionId="0">
    <xmlCellPr id="1" uniqueName="1">
      <xmlPr mapId="43" xpath="/ns1:Root/ns1:Prog/ns1:Achieved__P1_5" xmlDataType="double"/>
    </xmlCellPr>
  </singleXmlCell>
  <singleXmlCell id="675" r="I125" connectionId="0">
    <xmlCellPr id="1" uniqueName="1">
      <xmlPr mapId="43" xpath="/ns1:Root/ns1:Prog/ns1:Achieved__P2_5" xmlDataType="double"/>
    </xmlCellPr>
  </singleXmlCell>
  <singleXmlCell id="676" r="J125" connectionId="0">
    <xmlCellPr id="1" uniqueName="1">
      <xmlPr mapId="43" xpath="/ns1:Root/ns1:Prog/ns1:Achieved__P3_5" xmlDataType="double"/>
    </xmlCellPr>
  </singleXmlCell>
  <singleXmlCell id="677" r="K125" connectionId="0">
    <xmlCellPr id="1" uniqueName="1">
      <xmlPr mapId="43" xpath="/ns1:Root/ns1:Prog/ns1:Achieved__P4_5" xmlDataType="double"/>
    </xmlCellPr>
  </singleXmlCell>
  <singleXmlCell id="678" r="L125" connectionId="0">
    <xmlCellPr id="1" uniqueName="1">
      <xmlPr mapId="43" xpath="/ns1:Root/ns1:Prog/ns1:Achieved__P5_5" xmlDataType="string"/>
    </xmlCellPr>
  </singleXmlCell>
  <singleXmlCell id="679" r="M125" connectionId="0">
    <xmlCellPr id="1" uniqueName="1">
      <xmlPr mapId="43" xpath="/ns1:Root/ns1:Prog/ns1:Achieved__P6_5" xmlDataType="string"/>
    </xmlCellPr>
  </singleXmlCell>
  <singleXmlCell id="680" r="N125" connectionId="0">
    <xmlCellPr id="1" uniqueName="1">
      <xmlPr mapId="43" xpath="/ns1:Root/ns1:Prog/ns1:Achieved__P7_5" xmlDataType="string"/>
    </xmlCellPr>
  </singleXmlCell>
  <singleXmlCell id="681" r="O125" connectionId="0">
    <xmlCellPr id="1" uniqueName="1">
      <xmlPr mapId="43" xpath="/ns1:Root/ns1:Prog/ns1:Achieved__P8_5" xmlDataType="string"/>
    </xmlCellPr>
  </singleXmlCell>
  <singleXmlCell id="682" r="P125" connectionId="0">
    <xmlCellPr id="1" uniqueName="1">
      <xmlPr mapId="43" xpath="/ns1:Root/ns1:Prog/ns1:Achieved__P9_5" xmlDataType="string"/>
    </xmlCellPr>
  </singleXmlCell>
  <singleXmlCell id="683" r="Q125" connectionId="0">
    <xmlCellPr id="1" uniqueName="1">
      <xmlPr mapId="43" xpath="/ns1:Root/ns1:Prog/ns1:Achieved__P10_5" xmlDataType="string"/>
    </xmlCellPr>
  </singleXmlCell>
  <singleXmlCell id="684" r="R125" connectionId="0">
    <xmlCellPr id="1" uniqueName="1">
      <xmlPr mapId="43" xpath="/ns1:Root/ns1:Prog/ns1:Achieved__P11_5" xmlDataType="string"/>
    </xmlCellPr>
  </singleXmlCell>
  <singleXmlCell id="685" r="S125" connectionId="0">
    <xmlCellPr id="1" uniqueName="1">
      <xmlPr mapId="43" xpath="/ns1:Root/ns1:Prog/ns1:Achieved__P12_5" xmlDataType="string"/>
    </xmlCellPr>
  </singleXmlCell>
  <singleXmlCell id="686" r="H126" connectionId="0">
    <xmlCellPr id="1" uniqueName="1">
      <xmlPr mapId="43" xpath="/ns1:Root/ns1:Prog/ns1:Target_P1_6" xmlDataType="double"/>
    </xmlCellPr>
  </singleXmlCell>
  <singleXmlCell id="687" r="I126" connectionId="0">
    <xmlCellPr id="1" uniqueName="1">
      <xmlPr mapId="43" xpath="/ns1:Root/ns1:Prog/ns1:Target_P2_6" xmlDataType="double"/>
    </xmlCellPr>
  </singleXmlCell>
  <singleXmlCell id="688" r="J126" connectionId="0">
    <xmlCellPr id="1" uniqueName="1">
      <xmlPr mapId="43" xpath="/ns1:Root/ns1:Prog/ns1:Target_P3_6" xmlDataType="double"/>
    </xmlCellPr>
  </singleXmlCell>
  <singleXmlCell id="689" r="K126" connectionId="0">
    <xmlCellPr id="1" uniqueName="1">
      <xmlPr mapId="43" xpath="/ns1:Root/ns1:Prog/ns1:Target_P4_6" xmlDataType="double"/>
    </xmlCellPr>
  </singleXmlCell>
  <singleXmlCell id="690" r="L126" connectionId="0">
    <xmlCellPr id="1" uniqueName="1">
      <xmlPr mapId="43" xpath="/ns1:Root/ns1:Prog/ns1:Target_P5_6" xmlDataType="double"/>
    </xmlCellPr>
  </singleXmlCell>
  <singleXmlCell id="691" r="M126" connectionId="0">
    <xmlCellPr id="1" uniqueName="1">
      <xmlPr mapId="43" xpath="/ns1:Root/ns1:Prog/ns1:Target_P6_6" xmlDataType="double"/>
    </xmlCellPr>
  </singleXmlCell>
  <singleXmlCell id="692" r="N126" connectionId="0">
    <xmlCellPr id="1" uniqueName="1">
      <xmlPr mapId="43" xpath="/ns1:Root/ns1:Prog/ns1:Target_P7_6" xmlDataType="double"/>
    </xmlCellPr>
  </singleXmlCell>
  <singleXmlCell id="693" r="O126" connectionId="0">
    <xmlCellPr id="1" uniqueName="1">
      <xmlPr mapId="43" xpath="/ns1:Root/ns1:Prog/ns1:Target_P8_6" xmlDataType="double"/>
    </xmlCellPr>
  </singleXmlCell>
  <singleXmlCell id="694" r="P126" connectionId="0">
    <xmlCellPr id="1" uniqueName="1">
      <xmlPr mapId="43" xpath="/ns1:Root/ns1:Prog/ns1:Target_P9_6" xmlDataType="double"/>
    </xmlCellPr>
  </singleXmlCell>
  <singleXmlCell id="695" r="Q126" connectionId="0">
    <xmlCellPr id="1" uniqueName="1">
      <xmlPr mapId="43" xpath="/ns1:Root/ns1:Prog/ns1:Target_P10_6" xmlDataType="double"/>
    </xmlCellPr>
  </singleXmlCell>
  <singleXmlCell id="696" r="R126" connectionId="0">
    <xmlCellPr id="1" uniqueName="1">
      <xmlPr mapId="43" xpath="/ns1:Root/ns1:Prog/ns1:Target_P11_6" xmlDataType="double"/>
    </xmlCellPr>
  </singleXmlCell>
  <singleXmlCell id="697" r="S126" connectionId="0">
    <xmlCellPr id="1" uniqueName="1">
      <xmlPr mapId="43" xpath="/ns1:Root/ns1:Prog/ns1:Target_P12_6" xmlDataType="double"/>
    </xmlCellPr>
  </singleXmlCell>
  <singleXmlCell id="698" r="H127" connectionId="0">
    <xmlCellPr id="1" uniqueName="1">
      <xmlPr mapId="43" xpath="/ns1:Root/ns1:Prog/ns1:Achieved__P1_6" xmlDataType="double"/>
    </xmlCellPr>
  </singleXmlCell>
  <singleXmlCell id="699" r="I127" connectionId="0">
    <xmlCellPr id="1" uniqueName="1">
      <xmlPr mapId="43" xpath="/ns1:Root/ns1:Prog/ns1:Achieved__P2_6" xmlDataType="double"/>
    </xmlCellPr>
  </singleXmlCell>
  <singleXmlCell id="700" r="J127" connectionId="0">
    <xmlCellPr id="1" uniqueName="1">
      <xmlPr mapId="43" xpath="/ns1:Root/ns1:Prog/ns1:Achieved__P3_6" xmlDataType="double"/>
    </xmlCellPr>
  </singleXmlCell>
  <singleXmlCell id="701" r="K127" connectionId="0">
    <xmlCellPr id="1" uniqueName="1">
      <xmlPr mapId="43" xpath="/ns1:Root/ns1:Prog/ns1:Achieved__P4_6" xmlDataType="double"/>
    </xmlCellPr>
  </singleXmlCell>
  <singleXmlCell id="702" r="L127" connectionId="0">
    <xmlCellPr id="1" uniqueName="1">
      <xmlPr mapId="43" xpath="/ns1:Root/ns1:Prog/ns1:Achieved__P5_6" xmlDataType="string"/>
    </xmlCellPr>
  </singleXmlCell>
  <singleXmlCell id="703" r="M127" connectionId="0">
    <xmlCellPr id="1" uniqueName="1">
      <xmlPr mapId="43" xpath="/ns1:Root/ns1:Prog/ns1:Achieved__P6_6" xmlDataType="string"/>
    </xmlCellPr>
  </singleXmlCell>
  <singleXmlCell id="704" r="N127" connectionId="0">
    <xmlCellPr id="1" uniqueName="1">
      <xmlPr mapId="43" xpath="/ns1:Root/ns1:Prog/ns1:Achieved__P7_6" xmlDataType="string"/>
    </xmlCellPr>
  </singleXmlCell>
  <singleXmlCell id="705" r="O127" connectionId="0">
    <xmlCellPr id="1" uniqueName="1">
      <xmlPr mapId="43" xpath="/ns1:Root/ns1:Prog/ns1:Achieved__P8_6" xmlDataType="string"/>
    </xmlCellPr>
  </singleXmlCell>
  <singleXmlCell id="706" r="P127" connectionId="0">
    <xmlCellPr id="1" uniqueName="1">
      <xmlPr mapId="43" xpath="/ns1:Root/ns1:Prog/ns1:Achieved__P9_6" xmlDataType="string"/>
    </xmlCellPr>
  </singleXmlCell>
  <singleXmlCell id="707" r="Q127" connectionId="0">
    <xmlCellPr id="1" uniqueName="1">
      <xmlPr mapId="43" xpath="/ns1:Root/ns1:Prog/ns1:Achieved__P10_6" xmlDataType="string"/>
    </xmlCellPr>
  </singleXmlCell>
  <singleXmlCell id="708" r="R127" connectionId="0">
    <xmlCellPr id="1" uniqueName="1">
      <xmlPr mapId="43" xpath="/ns1:Root/ns1:Prog/ns1:Achieved__P11_6" xmlDataType="string"/>
    </xmlCellPr>
  </singleXmlCell>
  <singleXmlCell id="709" r="S127" connectionId="0">
    <xmlCellPr id="1" uniqueName="1">
      <xmlPr mapId="43" xpath="/ns1:Root/ns1:Prog/ns1:Achieved__P12_6" xmlDataType="string"/>
    </xmlCellPr>
  </singleXmlCell>
  <singleXmlCell id="710" r="H128" connectionId="0">
    <xmlCellPr id="1" uniqueName="1">
      <xmlPr mapId="43" xpath="/ns1:Root/ns1:Prog/ns1:Target_P1_7" xmlDataType="double"/>
    </xmlCellPr>
  </singleXmlCell>
  <singleXmlCell id="711" r="I128" connectionId="0">
    <xmlCellPr id="1" uniqueName="1">
      <xmlPr mapId="43" xpath="/ns1:Root/ns1:Prog/ns1:Target_P2_7" xmlDataType="double"/>
    </xmlCellPr>
  </singleXmlCell>
  <singleXmlCell id="712" r="J128" connectionId="0">
    <xmlCellPr id="1" uniqueName="1">
      <xmlPr mapId="43" xpath="/ns1:Root/ns1:Prog/ns1:Target_P3_7" xmlDataType="double"/>
    </xmlCellPr>
  </singleXmlCell>
  <singleXmlCell id="713" r="K128" connectionId="0">
    <xmlCellPr id="1" uniqueName="1">
      <xmlPr mapId="43" xpath="/ns1:Root/ns1:Prog/ns1:Target_P4_7" xmlDataType="double"/>
    </xmlCellPr>
  </singleXmlCell>
  <singleXmlCell id="714" r="L128" connectionId="0">
    <xmlCellPr id="1" uniqueName="1">
      <xmlPr mapId="43" xpath="/ns1:Root/ns1:Prog/ns1:Target_P5_7" xmlDataType="double"/>
    </xmlCellPr>
  </singleXmlCell>
  <singleXmlCell id="715" r="M128" connectionId="0">
    <xmlCellPr id="1" uniqueName="1">
      <xmlPr mapId="43" xpath="/ns1:Root/ns1:Prog/ns1:Target_P6_7" xmlDataType="double"/>
    </xmlCellPr>
  </singleXmlCell>
  <singleXmlCell id="716" r="N128" connectionId="0">
    <xmlCellPr id="1" uniqueName="1">
      <xmlPr mapId="43" xpath="/ns1:Root/ns1:Prog/ns1:Target_P7_7" xmlDataType="double"/>
    </xmlCellPr>
  </singleXmlCell>
  <singleXmlCell id="717" r="O128" connectionId="0">
    <xmlCellPr id="1" uniqueName="1">
      <xmlPr mapId="43" xpath="/ns1:Root/ns1:Prog/ns1:Target_P8_7" xmlDataType="double"/>
    </xmlCellPr>
  </singleXmlCell>
  <singleXmlCell id="718" r="P128" connectionId="0">
    <xmlCellPr id="1" uniqueName="1">
      <xmlPr mapId="43" xpath="/ns1:Root/ns1:Prog/ns1:Target_P9_7" xmlDataType="double"/>
    </xmlCellPr>
  </singleXmlCell>
  <singleXmlCell id="719" r="Q128" connectionId="0">
    <xmlCellPr id="1" uniqueName="1">
      <xmlPr mapId="43" xpath="/ns1:Root/ns1:Prog/ns1:Target_P10_7" xmlDataType="double"/>
    </xmlCellPr>
  </singleXmlCell>
  <singleXmlCell id="720" r="R128" connectionId="0">
    <xmlCellPr id="1" uniqueName="1">
      <xmlPr mapId="43" xpath="/ns1:Root/ns1:Prog/ns1:Target_P11_7" xmlDataType="double"/>
    </xmlCellPr>
  </singleXmlCell>
  <singleXmlCell id="721" r="S128" connectionId="0">
    <xmlCellPr id="1" uniqueName="1">
      <xmlPr mapId="43" xpath="/ns1:Root/ns1:Prog/ns1:Target_P12_7" xmlDataType="double"/>
    </xmlCellPr>
  </singleXmlCell>
  <singleXmlCell id="722" r="H129" connectionId="0">
    <xmlCellPr id="1" uniqueName="1">
      <xmlPr mapId="43" xpath="/ns1:Root/ns1:Prog/ns1:Achieved__P1_7" xmlDataType="double"/>
    </xmlCellPr>
  </singleXmlCell>
  <singleXmlCell id="723" r="I129" connectionId="0">
    <xmlCellPr id="1" uniqueName="1">
      <xmlPr mapId="43" xpath="/ns1:Root/ns1:Prog/ns1:Achieved__P2_7" xmlDataType="double"/>
    </xmlCellPr>
  </singleXmlCell>
  <singleXmlCell id="724" r="J129" connectionId="0">
    <xmlCellPr id="1" uniqueName="1">
      <xmlPr mapId="43" xpath="/ns1:Root/ns1:Prog/ns1:Achieved__P3_7" xmlDataType="double"/>
    </xmlCellPr>
  </singleXmlCell>
  <singleXmlCell id="725" r="K129" connectionId="0">
    <xmlCellPr id="1" uniqueName="1">
      <xmlPr mapId="43" xpath="/ns1:Root/ns1:Prog/ns1:Achieved__P4_7" xmlDataType="double"/>
    </xmlCellPr>
  </singleXmlCell>
  <singleXmlCell id="726" r="L129" connectionId="0">
    <xmlCellPr id="1" uniqueName="1">
      <xmlPr mapId="43" xpath="/ns1:Root/ns1:Prog/ns1:Achieved__P5_7" xmlDataType="string"/>
    </xmlCellPr>
  </singleXmlCell>
  <singleXmlCell id="727" r="M129" connectionId="0">
    <xmlCellPr id="1" uniqueName="1">
      <xmlPr mapId="43" xpath="/ns1:Root/ns1:Prog/ns1:Achieved__P6_7" xmlDataType="string"/>
    </xmlCellPr>
  </singleXmlCell>
  <singleXmlCell id="728" r="N129" connectionId="0">
    <xmlCellPr id="1" uniqueName="1">
      <xmlPr mapId="43" xpath="/ns1:Root/ns1:Prog/ns1:Achieved__P7_7" xmlDataType="string"/>
    </xmlCellPr>
  </singleXmlCell>
  <singleXmlCell id="729" r="O129" connectionId="0">
    <xmlCellPr id="1" uniqueName="1">
      <xmlPr mapId="43" xpath="/ns1:Root/ns1:Prog/ns1:Achieved__P8_7" xmlDataType="string"/>
    </xmlCellPr>
  </singleXmlCell>
  <singleXmlCell id="730" r="P129" connectionId="0">
    <xmlCellPr id="1" uniqueName="1">
      <xmlPr mapId="43" xpath="/ns1:Root/ns1:Prog/ns1:Achieved__P9_7" xmlDataType="string"/>
    </xmlCellPr>
  </singleXmlCell>
  <singleXmlCell id="731" r="Q129" connectionId="0">
    <xmlCellPr id="1" uniqueName="1">
      <xmlPr mapId="43" xpath="/ns1:Root/ns1:Prog/ns1:Achieved__P10_7" xmlDataType="string"/>
    </xmlCellPr>
  </singleXmlCell>
  <singleXmlCell id="732" r="R129" connectionId="0">
    <xmlCellPr id="1" uniqueName="1">
      <xmlPr mapId="43" xpath="/ns1:Root/ns1:Prog/ns1:Achieved__P11_7" xmlDataType="string"/>
    </xmlCellPr>
  </singleXmlCell>
  <singleXmlCell id="733" r="S129" connectionId="0">
    <xmlCellPr id="1" uniqueName="1">
      <xmlPr mapId="43" xpath="/ns1:Root/ns1:Prog/ns1:Achieved__P12_7" xmlDataType="string"/>
    </xmlCellPr>
  </singleXmlCell>
  <singleXmlCell id="734" r="H132" connectionId="0">
    <xmlCellPr id="1" uniqueName="1">
      <xmlPr mapId="43" xpath="/ns1:Root/ns1:Prog/ns1:Target_P1_8" xmlDataType="string"/>
    </xmlCellPr>
  </singleXmlCell>
  <singleXmlCell id="735" r="I132" connectionId="0">
    <xmlCellPr id="1" uniqueName="1">
      <xmlPr mapId="43" xpath="/ns1:Root/ns1:Prog/ns1:Target_P2_8" xmlDataType="double"/>
    </xmlCellPr>
  </singleXmlCell>
  <singleXmlCell id="736" r="J132" connectionId="0">
    <xmlCellPr id="1" uniqueName="1">
      <xmlPr mapId="43" xpath="/ns1:Root/ns1:Prog/ns1:Target_P3_8" xmlDataType="string"/>
    </xmlCellPr>
  </singleXmlCell>
  <singleXmlCell id="737" r="K132" connectionId="0">
    <xmlCellPr id="1" uniqueName="1">
      <xmlPr mapId="43" xpath="/ns1:Root/ns1:Prog/ns1:Target_P4_8" xmlDataType="double"/>
    </xmlCellPr>
  </singleXmlCell>
  <singleXmlCell id="738" r="L132" connectionId="0">
    <xmlCellPr id="1" uniqueName="1">
      <xmlPr mapId="43" xpath="/ns1:Root/ns1:Prog/ns1:Target_P5_8" xmlDataType="string"/>
    </xmlCellPr>
  </singleXmlCell>
  <singleXmlCell id="739" r="M132" connectionId="0">
    <xmlCellPr id="1" uniqueName="1">
      <xmlPr mapId="43" xpath="/ns1:Root/ns1:Prog/ns1:Target_P6_8" xmlDataType="double"/>
    </xmlCellPr>
  </singleXmlCell>
  <singleXmlCell id="740" r="N132" connectionId="0">
    <xmlCellPr id="1" uniqueName="1">
      <xmlPr mapId="43" xpath="/ns1:Root/ns1:Prog/ns1:Target_P7_8" xmlDataType="string"/>
    </xmlCellPr>
  </singleXmlCell>
  <singleXmlCell id="741" r="O132" connectionId="0">
    <xmlCellPr id="1" uniqueName="1">
      <xmlPr mapId="43" xpath="/ns1:Root/ns1:Prog/ns1:Target_P8_8" xmlDataType="double"/>
    </xmlCellPr>
  </singleXmlCell>
  <singleXmlCell id="742" r="P132" connectionId="0">
    <xmlCellPr id="1" uniqueName="1">
      <xmlPr mapId="43" xpath="/ns1:Root/ns1:Prog/ns1:Target_P9_8" xmlDataType="double"/>
    </xmlCellPr>
  </singleXmlCell>
  <singleXmlCell id="743" r="Q132" connectionId="0">
    <xmlCellPr id="1" uniqueName="1">
      <xmlPr mapId="43" xpath="/ns1:Root/ns1:Prog/ns1:Target_P10_8" xmlDataType="double"/>
    </xmlCellPr>
  </singleXmlCell>
  <singleXmlCell id="744" r="R132" connectionId="0">
    <xmlCellPr id="1" uniqueName="1">
      <xmlPr mapId="43" xpath="/ns1:Root/ns1:Prog/ns1:Target_P11_8" xmlDataType="double"/>
    </xmlCellPr>
  </singleXmlCell>
  <singleXmlCell id="745" r="S132" connectionId="0">
    <xmlCellPr id="1" uniqueName="1">
      <xmlPr mapId="43" xpath="/ns1:Root/ns1:Prog/ns1:Target_P12_8" xmlDataType="double"/>
    </xmlCellPr>
  </singleXmlCell>
  <singleXmlCell id="746" r="H133" connectionId="0">
    <xmlCellPr id="1" uniqueName="1">
      <xmlPr mapId="43" xpath="/ns1:Root/ns1:Prog/ns1:Achieved__P1_8" xmlDataType="string"/>
    </xmlCellPr>
  </singleXmlCell>
  <singleXmlCell id="747" r="I133" connectionId="0">
    <xmlCellPr id="1" uniqueName="1">
      <xmlPr mapId="43" xpath="/ns1:Root/ns1:Prog/ns1:Achieved__P2_8" xmlDataType="string"/>
    </xmlCellPr>
  </singleXmlCell>
  <singleXmlCell id="748" r="J133" connectionId="0">
    <xmlCellPr id="1" uniqueName="1">
      <xmlPr mapId="43" xpath="/ns1:Root/ns1:Prog/ns1:Achieved__P3_8" xmlDataType="string"/>
    </xmlCellPr>
  </singleXmlCell>
  <singleXmlCell id="749" r="K133" connectionId="0">
    <xmlCellPr id="1" uniqueName="1">
      <xmlPr mapId="43" xpath="/ns1:Root/ns1:Prog/ns1:Achieved__P4_8" xmlDataType="string"/>
    </xmlCellPr>
  </singleXmlCell>
  <singleXmlCell id="750" r="L133" connectionId="0">
    <xmlCellPr id="1" uniqueName="1">
      <xmlPr mapId="43" xpath="/ns1:Root/ns1:Prog/ns1:Achieved__P5_8" xmlDataType="string"/>
    </xmlCellPr>
  </singleXmlCell>
  <singleXmlCell id="751" r="M133" connectionId="0">
    <xmlCellPr id="1" uniqueName="1">
      <xmlPr mapId="43" xpath="/ns1:Root/ns1:Prog/ns1:Achieved__P6_8" xmlDataType="string"/>
    </xmlCellPr>
  </singleXmlCell>
  <singleXmlCell id="752" r="N133" connectionId="0">
    <xmlCellPr id="1" uniqueName="1">
      <xmlPr mapId="43" xpath="/ns1:Root/ns1:Prog/ns1:Achieved__P7_8" xmlDataType="string"/>
    </xmlCellPr>
  </singleXmlCell>
  <singleXmlCell id="753" r="O133" connectionId="0">
    <xmlCellPr id="1" uniqueName="1">
      <xmlPr mapId="43" xpath="/ns1:Root/ns1:Prog/ns1:Achieved__P8_8" xmlDataType="string"/>
    </xmlCellPr>
  </singleXmlCell>
  <singleXmlCell id="754" r="P133" connectionId="0">
    <xmlCellPr id="1" uniqueName="1">
      <xmlPr mapId="43" xpath="/ns1:Root/ns1:Prog/ns1:Achieved__P9_8" xmlDataType="string"/>
    </xmlCellPr>
  </singleXmlCell>
  <singleXmlCell id="755" r="Q133" connectionId="0">
    <xmlCellPr id="1" uniqueName="1">
      <xmlPr mapId="43" xpath="/ns1:Root/ns1:Prog/ns1:Achieved__P10_8" xmlDataType="string"/>
    </xmlCellPr>
  </singleXmlCell>
  <singleXmlCell id="756" r="R133" connectionId="0">
    <xmlCellPr id="1" uniqueName="1">
      <xmlPr mapId="43" xpath="/ns1:Root/ns1:Prog/ns1:Achieved__P11_8" xmlDataType="string"/>
    </xmlCellPr>
  </singleXmlCell>
  <singleXmlCell id="757" r="S133" connectionId="0">
    <xmlCellPr id="1" uniqueName="1">
      <xmlPr mapId="43" xpath="/ns1:Root/ns1:Prog/ns1:Achieved__P12_8" xmlDataType="string"/>
    </xmlCellPr>
  </singleXmlCell>
  <singleXmlCell id="807" r="B118" connectionId="0">
    <xmlCellPr id="1" uniqueName="1">
      <xmlPr mapId="43" xpath="/ns1:Root/ns1:P1" xmlDataType="string"/>
    </xmlCellPr>
  </singleXmlCell>
  <singleXmlCell id="808" r="E118" connectionId="0">
    <xmlCellPr id="1" uniqueName="1">
      <xmlPr mapId="43" xpath="/ns1:Root/ns1:P1_Code" xmlDataType="double"/>
    </xmlCellPr>
  </singleXmlCell>
  <singleXmlCell id="809" r="F118" connectionId="0">
    <xmlCellPr id="1" uniqueName="1">
      <xmlPr mapId="43" xpath="/ns1:Root/ns1:P1_Tied" xmlDataType="string"/>
    </xmlCellPr>
  </singleXmlCell>
  <singleXmlCell id="810" r="B120" connectionId="0">
    <xmlCellPr id="1" uniqueName="1">
      <xmlPr mapId="43" xpath="/ns1:Root/ns1:P2" xmlDataType="string"/>
    </xmlCellPr>
  </singleXmlCell>
  <singleXmlCell id="811" r="E120" connectionId="0">
    <xmlCellPr id="1" uniqueName="1">
      <xmlPr mapId="43" xpath="/ns1:Root/ns1:P2_Code" xmlDataType="double"/>
    </xmlCellPr>
  </singleXmlCell>
  <singleXmlCell id="812" r="F120" connectionId="0">
    <xmlCellPr id="1" uniqueName="1">
      <xmlPr mapId="43" xpath="/ns1:Root/ns1:P2_Tied" xmlDataType="string"/>
    </xmlCellPr>
  </singleXmlCell>
  <singleXmlCell id="813" r="B122" connectionId="0">
    <xmlCellPr id="1" uniqueName="1">
      <xmlPr mapId="43" xpath="/ns1:Root/ns1:P3" xmlDataType="string"/>
    </xmlCellPr>
  </singleXmlCell>
  <singleXmlCell id="814" r="E122" connectionId="0">
    <xmlCellPr id="1" uniqueName="1">
      <xmlPr mapId="43" xpath="/ns1:Root/ns1:P3_Code" xmlDataType="double"/>
    </xmlCellPr>
  </singleXmlCell>
  <singleXmlCell id="815" r="F122" connectionId="0">
    <xmlCellPr id="1" uniqueName="1">
      <xmlPr mapId="43" xpath="/ns1:Root/ns1:P3_Tied" xmlDataType="string"/>
    </xmlCellPr>
  </singleXmlCell>
  <singleXmlCell id="819" r="B124" connectionId="0">
    <xmlCellPr id="1" uniqueName="1">
      <xmlPr mapId="43" xpath="/ns1:Root/ns1:P5" xmlDataType="string"/>
    </xmlCellPr>
  </singleXmlCell>
  <singleXmlCell id="820" r="E124" connectionId="0">
    <xmlCellPr id="1" uniqueName="1">
      <xmlPr mapId="43" xpath="/ns1:Root/ns1:P5_Code" xmlDataType="double"/>
    </xmlCellPr>
  </singleXmlCell>
  <singleXmlCell id="821" r="F124" connectionId="0">
    <xmlCellPr id="1" uniqueName="1">
      <xmlPr mapId="43" xpath="/ns1:Root/ns1:P5_Tied" xmlDataType="string"/>
    </xmlCellPr>
  </singleXmlCell>
  <singleXmlCell id="822" r="B126" connectionId="0">
    <xmlCellPr id="1" uniqueName="1">
      <xmlPr mapId="43" xpath="/ns1:Root/ns1:P6" xmlDataType="string"/>
    </xmlCellPr>
  </singleXmlCell>
  <singleXmlCell id="823" r="E126" connectionId="0">
    <xmlCellPr id="1" uniqueName="1">
      <xmlPr mapId="43" xpath="/ns1:Root/ns1:P6_Code" xmlDataType="double"/>
    </xmlCellPr>
  </singleXmlCell>
  <singleXmlCell id="824" r="F126" connectionId="0">
    <xmlCellPr id="1" uniqueName="1">
      <xmlPr mapId="43" xpath="/ns1:Root/ns1:P6_Tied" xmlDataType="string"/>
    </xmlCellPr>
  </singleXmlCell>
  <singleXmlCell id="825" r="B128" connectionId="0">
    <xmlCellPr id="1" uniqueName="1">
      <xmlPr mapId="43" xpath="/ns1:Root/ns1:P7" xmlDataType="string"/>
    </xmlCellPr>
  </singleXmlCell>
  <singleXmlCell id="826" r="E128" connectionId="0">
    <xmlCellPr id="1" uniqueName="1">
      <xmlPr mapId="43" xpath="/ns1:Root/ns1:P7_Code" xmlDataType="double"/>
    </xmlCellPr>
  </singleXmlCell>
  <singleXmlCell id="827" r="F128" connectionId="0">
    <xmlCellPr id="1" uniqueName="1">
      <xmlPr mapId="43" xpath="/ns1:Root/ns1:P7_Tied" xmlDataType="string"/>
    </xmlCellPr>
  </singleXmlCell>
  <singleXmlCell id="828" r="B132" connectionId="0">
    <xmlCellPr id="1" uniqueName="1">
      <xmlPr mapId="43" xpath="/ns1:Root/ns1:P8" xmlDataType="string"/>
    </xmlCellPr>
  </singleXmlCell>
  <singleXmlCell id="829" r="E132" connectionId="0">
    <xmlCellPr id="1" uniqueName="1">
      <xmlPr mapId="43" xpath="/ns1:Root/ns1:P8_Code" xmlDataType="double"/>
    </xmlCellPr>
  </singleXmlCell>
  <singleXmlCell id="830" r="F132" connectionId="0">
    <xmlCellPr id="1" uniqueName="1">
      <xmlPr mapId="43" xpath="/ns1:Root/ns1:P8_Tied" xmlDataType="string"/>
    </xmlCellPr>
  </singleXmlCell>
  <singleXmlCell id="837" r="D26" connectionId="0">
    <xmlCellPr id="1" uniqueName="1">
      <xmlPr mapId="43" xpath="/ns1:Root/ns1:Currency" xmlDataType="string"/>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openxmlformats.org/officeDocument/2006/relationships/comments" Target="../comments1.xml"/><Relationship Id="rId4" Type="http://schemas.openxmlformats.org/officeDocument/2006/relationships/tableSingleCells" Target="../tables/tableSingleCells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indexed="51"/>
  </sheetPr>
  <dimension ref="B1:O22"/>
  <sheetViews>
    <sheetView showGridLines="0" showRowColHeaders="0" topLeftCell="A4" zoomScale="120" zoomScaleNormal="100" workbookViewId="0">
      <selection activeCell="B2" sqref="B2:L2"/>
    </sheetView>
  </sheetViews>
  <sheetFormatPr defaultColWidth="11" defaultRowHeight="15"/>
  <cols>
    <col min="1" max="1" width="1.140625" customWidth="1"/>
    <col min="2" max="10" width="11.42578125" customWidth="1"/>
    <col min="11" max="11" width="1.7109375" customWidth="1"/>
  </cols>
  <sheetData>
    <row r="1" spans="2:15" ht="25.5" customHeight="1"/>
    <row r="2" spans="2:15" ht="36">
      <c r="B2" s="572" t="str">
        <f>+'Detail despre Grant'!B3:J3</f>
        <v>Tabel Programatic de Evaluare:  Moldova - TB</v>
      </c>
      <c r="C2" s="572"/>
      <c r="D2" s="572"/>
      <c r="E2" s="572"/>
      <c r="F2" s="572"/>
      <c r="G2" s="572"/>
      <c r="H2" s="572"/>
      <c r="I2" s="572"/>
      <c r="J2" s="572"/>
      <c r="K2" s="572"/>
      <c r="L2" s="572"/>
      <c r="M2" s="1"/>
      <c r="N2" s="1"/>
      <c r="O2" s="1"/>
    </row>
    <row r="4" spans="2:15" ht="21">
      <c r="B4" s="573" t="str">
        <f>+IF('Introducerea datelor'!G6="Please Select", "",'Introducerea datelor'!G6) &amp;"  "&amp;+IF('Introducerea datelor'!G8="Please Select", "", 'Introducerea datelor'!G8&amp;",  ")&amp;+IF('Introducerea datelor'!I8="Please Select","",'Introducerea datelor'!I8)</f>
        <v>TB  Faza 2</v>
      </c>
      <c r="C4" s="573"/>
      <c r="D4" s="573"/>
      <c r="E4" s="574"/>
      <c r="F4" s="196"/>
      <c r="G4" s="196"/>
      <c r="H4" s="292" t="str">
        <f>+'Introducerea datelor'!B6&amp;" "&amp;+'Introducerea datelor'!C6</f>
        <v xml:space="preserve">No. Grantului : MOL-T-PCIMU </v>
      </c>
      <c r="I4" s="292"/>
      <c r="J4" s="195"/>
      <c r="K4" s="196"/>
      <c r="L4" s="196"/>
    </row>
    <row r="22" spans="2:12" ht="26.25">
      <c r="B22" s="575" t="s">
        <v>276</v>
      </c>
      <c r="C22" s="576"/>
      <c r="D22" s="576"/>
      <c r="E22" s="576"/>
      <c r="F22" s="576"/>
      <c r="G22" s="576"/>
      <c r="H22" s="576"/>
      <c r="I22" s="576"/>
      <c r="J22" s="576"/>
      <c r="K22" s="576"/>
      <c r="L22" s="576"/>
    </row>
  </sheetData>
  <mergeCells count="3">
    <mergeCell ref="B2:L2"/>
    <mergeCell ref="B4:E4"/>
    <mergeCell ref="B22:L22"/>
  </mergeCells>
  <phoneticPr fontId="23" type="noConversion"/>
  <pageMargins left="0.70866141732283472" right="0.70866141732283472" top="0.74803149606299213" bottom="0.74803149606299213" header="0.31496062992125984" footer="0.31496062992125984"/>
  <pageSetup paperSize="9" orientation="landscape" r:id="rId1"/>
  <headerFooter>
    <oddFooter>&amp;L&amp;F&amp;C&amp;A&amp;R&amp;D</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B2:O144"/>
  <sheetViews>
    <sheetView showGridLines="0" topLeftCell="C1" zoomScale="80" zoomScaleNormal="80" workbookViewId="0">
      <selection activeCell="G24" sqref="G24"/>
    </sheetView>
  </sheetViews>
  <sheetFormatPr defaultColWidth="11" defaultRowHeight="15"/>
  <cols>
    <col min="1" max="1" width="11.42578125" customWidth="1"/>
    <col min="2" max="2" width="16.140625" customWidth="1"/>
    <col min="3" max="3" width="14.7109375" customWidth="1"/>
    <col min="4" max="4" width="15.5703125" customWidth="1"/>
    <col min="5" max="6" width="11.42578125" customWidth="1"/>
    <col min="7" max="7" width="14.42578125" customWidth="1"/>
    <col min="8" max="8" width="35.5703125" customWidth="1"/>
    <col min="9" max="9" width="45.7109375" customWidth="1"/>
    <col min="10" max="10" width="33.5703125" customWidth="1"/>
    <col min="11" max="12" width="11.42578125" customWidth="1"/>
    <col min="13" max="13" width="28.5703125" customWidth="1"/>
    <col min="14" max="14" width="46.42578125" customWidth="1"/>
  </cols>
  <sheetData>
    <row r="2" spans="2:15" ht="25.5" customHeight="1"/>
    <row r="3" spans="2:15" ht="36">
      <c r="B3" s="1029" t="str">
        <f>'Detail despre Grant'!B3:J3</f>
        <v>Tabel Programatic de Evaluare:  Moldova - TB</v>
      </c>
      <c r="C3" s="1029"/>
      <c r="D3" s="1029"/>
      <c r="E3" s="1029"/>
      <c r="F3" s="1029"/>
      <c r="G3" s="1029"/>
      <c r="H3" s="1029"/>
      <c r="I3" s="1"/>
    </row>
    <row r="6" spans="2:15" ht="18.75">
      <c r="B6" s="1028" t="s">
        <v>247</v>
      </c>
      <c r="C6" s="1028"/>
      <c r="D6" s="1028"/>
      <c r="E6" s="1028"/>
      <c r="F6" s="1028"/>
      <c r="G6" s="1028"/>
      <c r="H6" s="1028"/>
    </row>
    <row r="8" spans="2:15" ht="18.75">
      <c r="B8" s="61" t="s">
        <v>13</v>
      </c>
      <c r="C8" s="61" t="s">
        <v>16</v>
      </c>
      <c r="D8" s="61" t="s">
        <v>17</v>
      </c>
      <c r="E8" s="61" t="s">
        <v>22</v>
      </c>
      <c r="F8" s="61" t="s">
        <v>231</v>
      </c>
      <c r="G8" s="61" t="s">
        <v>215</v>
      </c>
      <c r="H8" s="61" t="s">
        <v>234</v>
      </c>
      <c r="I8" s="62" t="s">
        <v>54</v>
      </c>
      <c r="J8" s="62" t="s">
        <v>80</v>
      </c>
      <c r="M8" s="19"/>
      <c r="N8" s="19"/>
      <c r="O8" s="19"/>
    </row>
    <row r="9" spans="2:15">
      <c r="B9" s="85" t="s">
        <v>270</v>
      </c>
      <c r="C9" s="85" t="s">
        <v>270</v>
      </c>
      <c r="D9" s="85" t="s">
        <v>270</v>
      </c>
      <c r="E9" s="85" t="s">
        <v>270</v>
      </c>
      <c r="F9" s="85" t="s">
        <v>270</v>
      </c>
      <c r="G9" s="85" t="s">
        <v>270</v>
      </c>
      <c r="H9" s="85" t="s">
        <v>270</v>
      </c>
      <c r="I9" s="342" t="s">
        <v>270</v>
      </c>
      <c r="J9" s="85" t="s">
        <v>270</v>
      </c>
      <c r="M9" s="19"/>
      <c r="N9" s="19"/>
      <c r="O9" s="19"/>
    </row>
    <row r="10" spans="2:15">
      <c r="B10" s="56" t="s">
        <v>12</v>
      </c>
      <c r="C10" s="56" t="s">
        <v>7</v>
      </c>
      <c r="D10" s="56" t="s">
        <v>5</v>
      </c>
      <c r="E10" s="56" t="s">
        <v>6</v>
      </c>
      <c r="F10" s="56" t="s">
        <v>62</v>
      </c>
      <c r="G10" s="348" t="s">
        <v>24</v>
      </c>
      <c r="H10" s="59" t="s">
        <v>29</v>
      </c>
      <c r="I10" s="26" t="s">
        <v>237</v>
      </c>
      <c r="J10" s="85" t="s">
        <v>81</v>
      </c>
      <c r="M10" s="19"/>
      <c r="N10" s="19"/>
      <c r="O10" s="19"/>
    </row>
    <row r="11" spans="2:15">
      <c r="B11" s="56" t="s">
        <v>14</v>
      </c>
      <c r="C11" s="56" t="s">
        <v>2</v>
      </c>
      <c r="D11" s="56" t="s">
        <v>8</v>
      </c>
      <c r="E11" s="56" t="s">
        <v>4</v>
      </c>
      <c r="F11" s="56" t="s">
        <v>63</v>
      </c>
      <c r="G11" s="348" t="s">
        <v>25</v>
      </c>
      <c r="H11" s="59" t="s">
        <v>30</v>
      </c>
      <c r="I11" s="26" t="s">
        <v>238</v>
      </c>
      <c r="J11" s="85" t="s">
        <v>82</v>
      </c>
      <c r="M11" s="19"/>
      <c r="N11" s="19"/>
      <c r="O11" s="19"/>
    </row>
    <row r="12" spans="2:15">
      <c r="B12" s="56" t="s">
        <v>15</v>
      </c>
      <c r="D12" s="56" t="s">
        <v>9</v>
      </c>
      <c r="E12" s="56" t="s">
        <v>10</v>
      </c>
      <c r="F12" s="56" t="s">
        <v>64</v>
      </c>
      <c r="G12" s="348" t="s">
        <v>26</v>
      </c>
      <c r="H12" s="59" t="s">
        <v>31</v>
      </c>
      <c r="I12" s="26" t="s">
        <v>239</v>
      </c>
      <c r="J12" s="85" t="s">
        <v>83</v>
      </c>
      <c r="M12" s="164"/>
      <c r="N12" s="19"/>
      <c r="O12" s="19"/>
    </row>
    <row r="13" spans="2:15">
      <c r="B13" s="56" t="s">
        <v>50</v>
      </c>
      <c r="D13" s="56" t="s">
        <v>11</v>
      </c>
      <c r="E13" s="57"/>
      <c r="F13" s="56" t="s">
        <v>65</v>
      </c>
      <c r="G13" s="348" t="s">
        <v>27</v>
      </c>
      <c r="H13" s="59" t="s">
        <v>32</v>
      </c>
      <c r="I13" s="26" t="s">
        <v>240</v>
      </c>
      <c r="J13" s="85" t="s">
        <v>84</v>
      </c>
      <c r="M13" s="164"/>
      <c r="N13" s="19"/>
      <c r="O13" s="19"/>
    </row>
    <row r="14" spans="2:15">
      <c r="B14" s="56" t="s">
        <v>51</v>
      </c>
      <c r="D14" s="56" t="s">
        <v>18</v>
      </c>
      <c r="F14" s="56" t="s">
        <v>72</v>
      </c>
      <c r="G14" s="348" t="s">
        <v>28</v>
      </c>
      <c r="H14" s="59" t="s">
        <v>33</v>
      </c>
      <c r="I14" s="26" t="s">
        <v>216</v>
      </c>
      <c r="J14" s="85" t="s">
        <v>85</v>
      </c>
      <c r="M14" s="164"/>
      <c r="N14" s="19"/>
      <c r="O14" s="19"/>
    </row>
    <row r="15" spans="2:15">
      <c r="D15" s="56" t="s">
        <v>19</v>
      </c>
      <c r="F15" s="56" t="s">
        <v>73</v>
      </c>
      <c r="H15" s="59" t="s">
        <v>34</v>
      </c>
      <c r="I15" s="26" t="s">
        <v>40</v>
      </c>
      <c r="J15" s="85" t="s">
        <v>86</v>
      </c>
      <c r="M15" s="164"/>
      <c r="N15" s="19"/>
      <c r="O15" s="19"/>
    </row>
    <row r="16" spans="2:15">
      <c r="D16" s="56" t="s">
        <v>20</v>
      </c>
      <c r="F16" s="56" t="s">
        <v>74</v>
      </c>
      <c r="H16" s="59" t="s">
        <v>35</v>
      </c>
      <c r="I16" s="26" t="s">
        <v>41</v>
      </c>
      <c r="J16" s="85" t="s">
        <v>87</v>
      </c>
      <c r="M16" s="164"/>
      <c r="N16" s="19"/>
      <c r="O16" s="19"/>
    </row>
    <row r="17" spans="4:15">
      <c r="D17" s="56" t="s">
        <v>21</v>
      </c>
      <c r="F17" s="56" t="s">
        <v>75</v>
      </c>
      <c r="H17" s="59" t="s">
        <v>36</v>
      </c>
      <c r="I17" s="26" t="s">
        <v>42</v>
      </c>
      <c r="J17" s="85" t="s">
        <v>88</v>
      </c>
      <c r="M17" s="164"/>
      <c r="N17" s="19"/>
      <c r="O17" s="19"/>
    </row>
    <row r="18" spans="4:15">
      <c r="D18" s="56" t="s">
        <v>3</v>
      </c>
      <c r="F18" s="56" t="s">
        <v>76</v>
      </c>
      <c r="H18" s="59" t="s">
        <v>37</v>
      </c>
      <c r="I18" s="26" t="s">
        <v>43</v>
      </c>
      <c r="J18" s="85" t="s">
        <v>89</v>
      </c>
      <c r="M18" s="164"/>
      <c r="N18" s="19"/>
      <c r="O18" s="19"/>
    </row>
    <row r="19" spans="4:15">
      <c r="D19" s="347" t="s">
        <v>269</v>
      </c>
      <c r="F19" s="56" t="s">
        <v>77</v>
      </c>
      <c r="H19" s="59" t="s">
        <v>38</v>
      </c>
      <c r="I19" s="26" t="s">
        <v>44</v>
      </c>
      <c r="J19" s="85" t="s">
        <v>90</v>
      </c>
      <c r="M19" s="164"/>
      <c r="N19" s="19"/>
      <c r="O19" s="19"/>
    </row>
    <row r="20" spans="4:15">
      <c r="D20" s="58"/>
      <c r="F20" s="56" t="s">
        <v>78</v>
      </c>
      <c r="H20" s="59" t="s">
        <v>213</v>
      </c>
      <c r="I20" s="26" t="s">
        <v>45</v>
      </c>
      <c r="J20" s="85" t="s">
        <v>91</v>
      </c>
      <c r="M20" s="19"/>
      <c r="N20" s="19"/>
      <c r="O20" s="19"/>
    </row>
    <row r="21" spans="4:15">
      <c r="D21" s="60"/>
      <c r="F21" s="56" t="s">
        <v>232</v>
      </c>
      <c r="H21" s="60"/>
      <c r="I21" s="26" t="s">
        <v>47</v>
      </c>
      <c r="J21" s="85" t="s">
        <v>92</v>
      </c>
      <c r="M21" s="19"/>
      <c r="N21" s="19"/>
      <c r="O21" s="19"/>
    </row>
    <row r="22" spans="4:15">
      <c r="H22" s="60"/>
      <c r="I22" s="26" t="s">
        <v>48</v>
      </c>
      <c r="J22" s="85" t="s">
        <v>93</v>
      </c>
      <c r="M22" s="19"/>
      <c r="N22" s="19"/>
      <c r="O22" s="19"/>
    </row>
    <row r="23" spans="4:15">
      <c r="I23" s="26" t="s">
        <v>46</v>
      </c>
      <c r="J23" s="85" t="s">
        <v>94</v>
      </c>
      <c r="M23" s="19"/>
      <c r="N23" s="19"/>
      <c r="O23" s="19"/>
    </row>
    <row r="24" spans="4:15">
      <c r="I24" s="26" t="s">
        <v>242</v>
      </c>
      <c r="J24" s="85" t="s">
        <v>95</v>
      </c>
      <c r="M24" s="19"/>
      <c r="N24" s="19"/>
      <c r="O24" s="19"/>
    </row>
    <row r="25" spans="4:15">
      <c r="I25" s="44"/>
      <c r="J25" s="85" t="s">
        <v>96</v>
      </c>
    </row>
    <row r="26" spans="4:15">
      <c r="I26" s="26" t="s">
        <v>243</v>
      </c>
      <c r="J26" s="85" t="s">
        <v>97</v>
      </c>
    </row>
    <row r="27" spans="4:15">
      <c r="I27" s="26" t="s">
        <v>241</v>
      </c>
      <c r="J27" s="85" t="s">
        <v>98</v>
      </c>
    </row>
    <row r="28" spans="4:15">
      <c r="I28" s="44"/>
      <c r="J28" s="85" t="s">
        <v>99</v>
      </c>
    </row>
    <row r="29" spans="4:15">
      <c r="I29" s="44"/>
      <c r="J29" s="85" t="s">
        <v>100</v>
      </c>
    </row>
    <row r="30" spans="4:15">
      <c r="I30" s="44"/>
      <c r="J30" s="85" t="s">
        <v>101</v>
      </c>
    </row>
    <row r="31" spans="4:15">
      <c r="J31" s="85" t="s">
        <v>102</v>
      </c>
    </row>
    <row r="32" spans="4:15">
      <c r="J32" s="85" t="s">
        <v>103</v>
      </c>
    </row>
    <row r="33" spans="10:10">
      <c r="J33" s="85" t="s">
        <v>104</v>
      </c>
    </row>
    <row r="34" spans="10:10">
      <c r="J34" s="85" t="s">
        <v>105</v>
      </c>
    </row>
    <row r="35" spans="10:10">
      <c r="J35" s="85" t="s">
        <v>106</v>
      </c>
    </row>
    <row r="36" spans="10:10">
      <c r="J36" s="85" t="s">
        <v>106</v>
      </c>
    </row>
    <row r="37" spans="10:10">
      <c r="J37" s="85" t="s">
        <v>107</v>
      </c>
    </row>
    <row r="38" spans="10:10">
      <c r="J38" s="85" t="s">
        <v>108</v>
      </c>
    </row>
    <row r="39" spans="10:10">
      <c r="J39" s="85" t="s">
        <v>109</v>
      </c>
    </row>
    <row r="40" spans="10:10">
      <c r="J40" s="85" t="s">
        <v>110</v>
      </c>
    </row>
    <row r="41" spans="10:10">
      <c r="J41" s="85" t="s">
        <v>111</v>
      </c>
    </row>
    <row r="42" spans="10:10">
      <c r="J42" s="85" t="s">
        <v>112</v>
      </c>
    </row>
    <row r="43" spans="10:10">
      <c r="J43" s="85" t="s">
        <v>113</v>
      </c>
    </row>
    <row r="44" spans="10:10">
      <c r="J44" s="85" t="s">
        <v>114</v>
      </c>
    </row>
    <row r="45" spans="10:10">
      <c r="J45" s="85" t="s">
        <v>115</v>
      </c>
    </row>
    <row r="46" spans="10:10">
      <c r="J46" s="85" t="s">
        <v>116</v>
      </c>
    </row>
    <row r="47" spans="10:10">
      <c r="J47" s="85" t="s">
        <v>117</v>
      </c>
    </row>
    <row r="48" spans="10:10">
      <c r="J48" s="85" t="s">
        <v>118</v>
      </c>
    </row>
    <row r="49" spans="10:10">
      <c r="J49" s="85" t="s">
        <v>119</v>
      </c>
    </row>
    <row r="50" spans="10:10">
      <c r="J50" s="85" t="s">
        <v>120</v>
      </c>
    </row>
    <row r="51" spans="10:10">
      <c r="J51" s="85" t="s">
        <v>121</v>
      </c>
    </row>
    <row r="52" spans="10:10">
      <c r="J52" s="85" t="s">
        <v>122</v>
      </c>
    </row>
    <row r="53" spans="10:10">
      <c r="J53" s="85" t="s">
        <v>123</v>
      </c>
    </row>
    <row r="54" spans="10:10">
      <c r="J54" s="85" t="s">
        <v>124</v>
      </c>
    </row>
    <row r="55" spans="10:10">
      <c r="J55" s="85" t="s">
        <v>125</v>
      </c>
    </row>
    <row r="56" spans="10:10">
      <c r="J56" s="85" t="s">
        <v>126</v>
      </c>
    </row>
    <row r="57" spans="10:10">
      <c r="J57" s="85" t="s">
        <v>127</v>
      </c>
    </row>
    <row r="58" spans="10:10">
      <c r="J58" s="85" t="s">
        <v>128</v>
      </c>
    </row>
    <row r="59" spans="10:10">
      <c r="J59" s="85" t="s">
        <v>129</v>
      </c>
    </row>
    <row r="60" spans="10:10">
      <c r="J60" s="85" t="s">
        <v>130</v>
      </c>
    </row>
    <row r="61" spans="10:10">
      <c r="J61" s="85" t="s">
        <v>131</v>
      </c>
    </row>
    <row r="62" spans="10:10">
      <c r="J62" s="85" t="s">
        <v>132</v>
      </c>
    </row>
    <row r="63" spans="10:10">
      <c r="J63" s="85" t="s">
        <v>133</v>
      </c>
    </row>
    <row r="64" spans="10:10">
      <c r="J64" s="85" t="s">
        <v>134</v>
      </c>
    </row>
    <row r="65" spans="10:10">
      <c r="J65" s="85" t="s">
        <v>135</v>
      </c>
    </row>
    <row r="66" spans="10:10">
      <c r="J66" s="85" t="s">
        <v>136</v>
      </c>
    </row>
    <row r="67" spans="10:10">
      <c r="J67" s="85" t="s">
        <v>137</v>
      </c>
    </row>
    <row r="68" spans="10:10">
      <c r="J68" s="85" t="s">
        <v>138</v>
      </c>
    </row>
    <row r="69" spans="10:10">
      <c r="J69" s="85" t="s">
        <v>139</v>
      </c>
    </row>
    <row r="70" spans="10:10">
      <c r="J70" s="85" t="s">
        <v>140</v>
      </c>
    </row>
    <row r="71" spans="10:10">
      <c r="J71" s="85" t="s">
        <v>141</v>
      </c>
    </row>
    <row r="72" spans="10:10">
      <c r="J72" s="85" t="s">
        <v>142</v>
      </c>
    </row>
    <row r="73" spans="10:10">
      <c r="J73" s="85" t="s">
        <v>143</v>
      </c>
    </row>
    <row r="74" spans="10:10">
      <c r="J74" s="85" t="s">
        <v>144</v>
      </c>
    </row>
    <row r="75" spans="10:10">
      <c r="J75" s="85" t="s">
        <v>145</v>
      </c>
    </row>
    <row r="76" spans="10:10">
      <c r="J76" s="85" t="s">
        <v>146</v>
      </c>
    </row>
    <row r="77" spans="10:10">
      <c r="J77" s="85" t="s">
        <v>147</v>
      </c>
    </row>
    <row r="78" spans="10:10">
      <c r="J78" s="85" t="s">
        <v>148</v>
      </c>
    </row>
    <row r="79" spans="10:10">
      <c r="J79" s="85" t="s">
        <v>149</v>
      </c>
    </row>
    <row r="80" spans="10:10">
      <c r="J80" s="85" t="s">
        <v>150</v>
      </c>
    </row>
    <row r="81" spans="10:10">
      <c r="J81" s="85" t="s">
        <v>151</v>
      </c>
    </row>
    <row r="82" spans="10:10">
      <c r="J82" s="85" t="s">
        <v>152</v>
      </c>
    </row>
    <row r="83" spans="10:10">
      <c r="J83" s="85" t="s">
        <v>153</v>
      </c>
    </row>
    <row r="84" spans="10:10">
      <c r="J84" s="85" t="s">
        <v>154</v>
      </c>
    </row>
    <row r="85" spans="10:10">
      <c r="J85" s="85" t="s">
        <v>155</v>
      </c>
    </row>
    <row r="86" spans="10:10">
      <c r="J86" s="85" t="s">
        <v>156</v>
      </c>
    </row>
    <row r="87" spans="10:10">
      <c r="J87" s="85" t="s">
        <v>157</v>
      </c>
    </row>
    <row r="88" spans="10:10">
      <c r="J88" s="85" t="s">
        <v>158</v>
      </c>
    </row>
    <row r="89" spans="10:10">
      <c r="J89" s="85" t="s">
        <v>159</v>
      </c>
    </row>
    <row r="90" spans="10:10">
      <c r="J90" s="85" t="s">
        <v>160</v>
      </c>
    </row>
    <row r="91" spans="10:10">
      <c r="J91" s="85" t="s">
        <v>161</v>
      </c>
    </row>
    <row r="92" spans="10:10">
      <c r="J92" s="85" t="s">
        <v>162</v>
      </c>
    </row>
    <row r="93" spans="10:10">
      <c r="J93" s="85" t="s">
        <v>163</v>
      </c>
    </row>
    <row r="94" spans="10:10">
      <c r="J94" s="85" t="s">
        <v>164</v>
      </c>
    </row>
    <row r="95" spans="10:10">
      <c r="J95" s="85" t="s">
        <v>165</v>
      </c>
    </row>
    <row r="96" spans="10:10">
      <c r="J96" s="85" t="s">
        <v>166</v>
      </c>
    </row>
    <row r="97" spans="10:10">
      <c r="J97" s="85" t="s">
        <v>167</v>
      </c>
    </row>
    <row r="98" spans="10:10">
      <c r="J98" s="85" t="s">
        <v>168</v>
      </c>
    </row>
    <row r="99" spans="10:10">
      <c r="J99" s="85" t="s">
        <v>169</v>
      </c>
    </row>
    <row r="100" spans="10:10">
      <c r="J100" s="85" t="s">
        <v>170</v>
      </c>
    </row>
    <row r="101" spans="10:10">
      <c r="J101" s="85" t="s">
        <v>171</v>
      </c>
    </row>
    <row r="102" spans="10:10">
      <c r="J102" s="85" t="s">
        <v>172</v>
      </c>
    </row>
    <row r="103" spans="10:10">
      <c r="J103" s="85" t="s">
        <v>173</v>
      </c>
    </row>
    <row r="104" spans="10:10">
      <c r="J104" s="85" t="s">
        <v>174</v>
      </c>
    </row>
    <row r="105" spans="10:10">
      <c r="J105" s="85" t="s">
        <v>175</v>
      </c>
    </row>
    <row r="106" spans="10:10">
      <c r="J106" s="85" t="s">
        <v>176</v>
      </c>
    </row>
    <row r="107" spans="10:10">
      <c r="J107" s="85" t="s">
        <v>177</v>
      </c>
    </row>
    <row r="108" spans="10:10">
      <c r="J108" s="85" t="s">
        <v>178</v>
      </c>
    </row>
    <row r="109" spans="10:10">
      <c r="J109" s="85" t="s">
        <v>179</v>
      </c>
    </row>
    <row r="110" spans="10:10">
      <c r="J110" s="85" t="s">
        <v>180</v>
      </c>
    </row>
    <row r="111" spans="10:10">
      <c r="J111" s="85" t="s">
        <v>49</v>
      </c>
    </row>
    <row r="112" spans="10:10">
      <c r="J112" s="85" t="s">
        <v>181</v>
      </c>
    </row>
    <row r="113" spans="10:10">
      <c r="J113" s="85" t="s">
        <v>182</v>
      </c>
    </row>
    <row r="114" spans="10:10">
      <c r="J114" s="85" t="s">
        <v>183</v>
      </c>
    </row>
    <row r="115" spans="10:10">
      <c r="J115" s="85" t="s">
        <v>184</v>
      </c>
    </row>
    <row r="116" spans="10:10">
      <c r="J116" s="85" t="s">
        <v>185</v>
      </c>
    </row>
    <row r="117" spans="10:10">
      <c r="J117" s="85" t="s">
        <v>186</v>
      </c>
    </row>
    <row r="118" spans="10:10">
      <c r="J118" s="85" t="s">
        <v>187</v>
      </c>
    </row>
    <row r="119" spans="10:10">
      <c r="J119" s="85" t="s">
        <v>188</v>
      </c>
    </row>
    <row r="120" spans="10:10">
      <c r="J120" s="85" t="s">
        <v>189</v>
      </c>
    </row>
    <row r="121" spans="10:10">
      <c r="J121" s="85" t="s">
        <v>190</v>
      </c>
    </row>
    <row r="122" spans="10:10">
      <c r="J122" s="85" t="s">
        <v>191</v>
      </c>
    </row>
    <row r="123" spans="10:10">
      <c r="J123" s="85" t="s">
        <v>192</v>
      </c>
    </row>
    <row r="124" spans="10:10">
      <c r="J124" s="85" t="s">
        <v>193</v>
      </c>
    </row>
    <row r="125" spans="10:10">
      <c r="J125" s="85" t="s">
        <v>194</v>
      </c>
    </row>
    <row r="126" spans="10:10">
      <c r="J126" s="85" t="s">
        <v>195</v>
      </c>
    </row>
    <row r="127" spans="10:10">
      <c r="J127" s="85" t="s">
        <v>196</v>
      </c>
    </row>
    <row r="128" spans="10:10">
      <c r="J128" s="85" t="s">
        <v>197</v>
      </c>
    </row>
    <row r="129" spans="10:10">
      <c r="J129" s="85" t="s">
        <v>198</v>
      </c>
    </row>
    <row r="130" spans="10:10">
      <c r="J130" s="85" t="s">
        <v>199</v>
      </c>
    </row>
    <row r="131" spans="10:10">
      <c r="J131" s="85" t="s">
        <v>200</v>
      </c>
    </row>
    <row r="132" spans="10:10">
      <c r="J132" s="85" t="s">
        <v>201</v>
      </c>
    </row>
    <row r="133" spans="10:10">
      <c r="J133" s="85" t="s">
        <v>202</v>
      </c>
    </row>
    <row r="134" spans="10:10">
      <c r="J134" s="85" t="s">
        <v>203</v>
      </c>
    </row>
    <row r="135" spans="10:10">
      <c r="J135" s="85" t="s">
        <v>204</v>
      </c>
    </row>
    <row r="136" spans="10:10">
      <c r="J136" s="85" t="s">
        <v>205</v>
      </c>
    </row>
    <row r="137" spans="10:10">
      <c r="J137" s="85" t="s">
        <v>206</v>
      </c>
    </row>
    <row r="138" spans="10:10">
      <c r="J138" s="85" t="s">
        <v>207</v>
      </c>
    </row>
    <row r="139" spans="10:10">
      <c r="J139" s="85" t="s">
        <v>208</v>
      </c>
    </row>
    <row r="140" spans="10:10">
      <c r="J140" s="85" t="s">
        <v>209</v>
      </c>
    </row>
    <row r="141" spans="10:10">
      <c r="J141" s="85" t="s">
        <v>210</v>
      </c>
    </row>
    <row r="142" spans="10:10">
      <c r="J142" s="85" t="s">
        <v>211</v>
      </c>
    </row>
    <row r="143" spans="10:10">
      <c r="J143" s="85" t="s">
        <v>212</v>
      </c>
    </row>
    <row r="144" spans="10:10">
      <c r="J144" s="340"/>
    </row>
  </sheetData>
  <mergeCells count="2">
    <mergeCell ref="B3:H3"/>
    <mergeCell ref="B6:H6"/>
  </mergeCells>
  <phoneticPr fontId="23" type="noConversion"/>
  <dataValidations count="1">
    <dataValidation type="list" allowBlank="1" showInputMessage="1" showErrorMessage="1" sqref="M28">
      <formula1>$J$10:$J$143</formula1>
    </dataValidation>
  </dataValidations>
  <pageMargins left="0.7" right="0.7" top="0.75" bottom="0.75" header="0.3" footer="0.3"/>
  <pageSetup orientation="landscape" horizontalDpi="4294967293" r:id="rId1"/>
  <headerFooter>
    <oddFooter>&amp;L&amp;"Calibri,Italic"&amp;8&amp;F: &amp;A</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election sqref="A1:A10"/>
    </sheetView>
  </sheetViews>
  <sheetFormatPr defaultRowHeight="15"/>
  <sheetData>
    <row r="1" spans="1:1">
      <c r="A1" s="400" t="s">
        <v>280</v>
      </c>
    </row>
    <row r="2" spans="1:1" ht="15" customHeight="1">
      <c r="A2" s="401" t="s">
        <v>376</v>
      </c>
    </row>
    <row r="3" spans="1:1">
      <c r="A3" s="400">
        <v>1.1000000000000001</v>
      </c>
    </row>
    <row r="4" spans="1:1">
      <c r="A4" s="401">
        <v>1.2</v>
      </c>
    </row>
    <row r="5" spans="1:1">
      <c r="A5" s="401">
        <v>1.3</v>
      </c>
    </row>
    <row r="6" spans="1:1">
      <c r="A6" s="400">
        <v>1.4</v>
      </c>
    </row>
    <row r="7" spans="1:1" ht="15.75" thickBot="1">
      <c r="A7" s="401">
        <v>1.5</v>
      </c>
    </row>
    <row r="8" spans="1:1">
      <c r="A8" s="402">
        <v>1.7</v>
      </c>
    </row>
    <row r="9" spans="1:1">
      <c r="A9" s="400">
        <v>2.1</v>
      </c>
    </row>
    <row r="10" spans="1:1">
      <c r="A10" s="401">
        <v>2.2999999999999998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FFC000"/>
  </sheetPr>
  <dimension ref="A1:V50"/>
  <sheetViews>
    <sheetView showGridLines="0" view="pageBreakPreview" zoomScale="60" zoomScaleNormal="70" workbookViewId="0">
      <pane ySplit="2" topLeftCell="A15" activePane="bottomLeft" state="frozen"/>
      <selection activeCell="E22" sqref="E22"/>
      <selection pane="bottomLeft" activeCell="B8" sqref="B8:D8"/>
    </sheetView>
  </sheetViews>
  <sheetFormatPr defaultColWidth="11" defaultRowHeight="15"/>
  <cols>
    <col min="1" max="1" width="2.7109375" customWidth="1"/>
    <col min="2" max="2" width="21.42578125" customWidth="1"/>
    <col min="3" max="3" width="11.42578125" customWidth="1"/>
    <col min="4" max="4" width="11.140625" customWidth="1"/>
    <col min="5" max="5" width="16.42578125" customWidth="1"/>
    <col min="6" max="6" width="15.7109375" customWidth="1"/>
    <col min="7" max="7" width="37.28515625" customWidth="1"/>
    <col min="8" max="8" width="17.28515625" customWidth="1"/>
    <col min="9" max="9" width="30" customWidth="1"/>
    <col min="10" max="10" width="14.140625" customWidth="1"/>
    <col min="11" max="11" width="12.85546875" customWidth="1"/>
    <col min="12" max="12" width="10.28515625" customWidth="1"/>
    <col min="13" max="13" width="36.7109375" customWidth="1"/>
    <col min="14" max="14" width="2.5703125" style="35" hidden="1" customWidth="1"/>
    <col min="15" max="15" width="3" style="35" customWidth="1"/>
    <col min="16" max="16" width="2.5703125" customWidth="1"/>
    <col min="17" max="17" width="16.140625" customWidth="1"/>
    <col min="18" max="18" width="13.7109375" customWidth="1"/>
    <col min="19" max="19" width="11.42578125" customWidth="1"/>
    <col min="20" max="20" width="14.85546875" customWidth="1"/>
    <col min="21" max="21" width="16" customWidth="1"/>
    <col min="22" max="22" width="11.42578125" hidden="1" customWidth="1"/>
    <col min="23" max="23" width="15.5703125" customWidth="1"/>
    <col min="24" max="24" width="11.42578125" customWidth="1"/>
    <col min="25" max="25" width="2.28515625" customWidth="1"/>
    <col min="26" max="26" width="1.140625" customWidth="1"/>
    <col min="27" max="27" width="3.28515625" customWidth="1"/>
    <col min="28" max="28" width="17" customWidth="1"/>
    <col min="29" max="29" width="15" customWidth="1"/>
    <col min="30" max="30" width="11.42578125" customWidth="1"/>
    <col min="31" max="31" width="13.5703125" customWidth="1"/>
    <col min="32" max="32" width="16.85546875" customWidth="1"/>
    <col min="33" max="33" width="11.42578125" customWidth="1"/>
    <col min="34" max="34" width="2" customWidth="1"/>
    <col min="35" max="35" width="3.28515625" customWidth="1"/>
    <col min="36" max="36" width="2.28515625" customWidth="1"/>
    <col min="37" max="37" width="40.7109375" customWidth="1"/>
    <col min="38" max="38" width="15.42578125" customWidth="1"/>
  </cols>
  <sheetData>
    <row r="1" spans="1:15" ht="34.5" customHeight="1">
      <c r="A1" s="3"/>
      <c r="B1" s="3"/>
      <c r="C1" s="3"/>
      <c r="D1" s="3"/>
      <c r="E1" s="3"/>
      <c r="F1" s="3"/>
      <c r="G1" s="3"/>
      <c r="H1" s="3"/>
      <c r="I1" s="3"/>
      <c r="J1" s="3"/>
      <c r="K1" s="3"/>
      <c r="L1" s="3"/>
      <c r="M1" s="3"/>
    </row>
    <row r="2" spans="1:15" ht="36" customHeight="1">
      <c r="A2" s="3"/>
      <c r="B2" s="587" t="str">
        <f>+"Tabel Programatic de Evaluare: "&amp;" "&amp;+IF('Introducerea datelor'!C4="Please Select","",'Introducerea datelor'!C4&amp;" - ")&amp;+IF('Introducerea datelor'!G6="Please Select","",'Introducerea datelor'!G6)</f>
        <v>Tabel Programatic de Evaluare:  Moldova - TB</v>
      </c>
      <c r="C2" s="587"/>
      <c r="D2" s="587"/>
      <c r="E2" s="587"/>
      <c r="F2" s="587"/>
      <c r="G2" s="587"/>
      <c r="H2" s="587"/>
      <c r="I2" s="587"/>
      <c r="J2" s="587"/>
      <c r="K2" s="587"/>
      <c r="L2" s="587"/>
      <c r="M2" s="587"/>
    </row>
    <row r="3" spans="1:15" ht="15.75" customHeight="1">
      <c r="A3" s="3"/>
      <c r="B3" s="187"/>
      <c r="C3" s="187"/>
      <c r="D3" s="187"/>
      <c r="E3" s="187"/>
      <c r="F3" s="187"/>
      <c r="G3" s="187"/>
      <c r="H3" s="187"/>
      <c r="I3" s="187"/>
      <c r="J3" s="187"/>
      <c r="K3" s="188"/>
      <c r="L3" s="188"/>
      <c r="M3" s="3"/>
    </row>
    <row r="5" spans="1:15" ht="23.25">
      <c r="B5" s="588" t="s">
        <v>228</v>
      </c>
      <c r="C5" s="588"/>
      <c r="D5" s="588"/>
      <c r="E5" s="588"/>
      <c r="F5" s="588"/>
      <c r="G5" s="588"/>
      <c r="H5" s="588"/>
      <c r="I5" s="588"/>
      <c r="J5" s="588"/>
      <c r="K5" s="588"/>
      <c r="L5" s="588"/>
      <c r="M5" s="588"/>
      <c r="N5" s="588"/>
      <c r="O5" s="588"/>
    </row>
    <row r="7" spans="1:15" ht="21">
      <c r="B7" s="589" t="s">
        <v>217</v>
      </c>
      <c r="C7" s="590"/>
      <c r="D7" s="591"/>
      <c r="E7" s="589" t="s">
        <v>218</v>
      </c>
      <c r="F7" s="590"/>
      <c r="G7" s="590"/>
      <c r="H7" s="590"/>
      <c r="I7" s="591"/>
      <c r="J7" s="589" t="s">
        <v>219</v>
      </c>
      <c r="K7" s="590"/>
      <c r="L7" s="591"/>
      <c r="M7" s="589" t="s">
        <v>253</v>
      </c>
      <c r="N7" s="590"/>
      <c r="O7" s="591"/>
    </row>
    <row r="8" spans="1:15" ht="92.25" customHeight="1">
      <c r="B8" s="592" t="str">
        <f>+'Introducerea datelor'!B27</f>
        <v>F1: Bugetul și debursările de către Fondul Global</v>
      </c>
      <c r="C8" s="593"/>
      <c r="D8" s="594"/>
      <c r="E8" s="595" t="s">
        <v>272</v>
      </c>
      <c r="F8" s="596"/>
      <c r="G8" s="596"/>
      <c r="H8" s="596"/>
      <c r="I8" s="597"/>
      <c r="J8" s="578" t="s">
        <v>254</v>
      </c>
      <c r="K8" s="579"/>
      <c r="L8" s="580"/>
      <c r="M8" s="578" t="s">
        <v>273</v>
      </c>
      <c r="N8" s="579"/>
      <c r="O8" s="580"/>
    </row>
    <row r="9" spans="1:15" ht="110.25" customHeight="1">
      <c r="B9" s="592" t="str">
        <f>+'Introducerea datelor'!B36</f>
        <v>F2: Bugetul și cheltuielile actuale după Obiectivele Grantului</v>
      </c>
      <c r="C9" s="593"/>
      <c r="D9" s="594"/>
      <c r="E9" s="582" t="s">
        <v>262</v>
      </c>
      <c r="F9" s="583"/>
      <c r="G9" s="583"/>
      <c r="H9" s="583"/>
      <c r="I9" s="584"/>
      <c r="J9" s="578" t="s">
        <v>256</v>
      </c>
      <c r="K9" s="579"/>
      <c r="L9" s="580"/>
      <c r="M9" s="578" t="s">
        <v>273</v>
      </c>
      <c r="N9" s="579"/>
      <c r="O9" s="580"/>
    </row>
    <row r="10" spans="1:15" ht="231.75" customHeight="1">
      <c r="B10" s="598" t="str">
        <f>+'Introducerea datelor'!B49</f>
        <v>F3: Debursări și cheltuieli</v>
      </c>
      <c r="C10" s="601"/>
      <c r="D10" s="602"/>
      <c r="E10" s="582" t="s">
        <v>274</v>
      </c>
      <c r="F10" s="583"/>
      <c r="G10" s="583"/>
      <c r="H10" s="583"/>
      <c r="I10" s="584"/>
      <c r="J10" s="578" t="s">
        <v>263</v>
      </c>
      <c r="K10" s="579"/>
      <c r="L10" s="580"/>
      <c r="M10" s="578" t="s">
        <v>255</v>
      </c>
      <c r="N10" s="579"/>
      <c r="O10" s="580"/>
    </row>
    <row r="11" spans="1:15" ht="279.75" customHeight="1">
      <c r="B11" s="598" t="str">
        <f>+'Introducerea datelor'!B58</f>
        <v xml:space="preserve">F4: Ultima perioadă de raportare și debursare a RP </v>
      </c>
      <c r="C11" s="599"/>
      <c r="D11" s="600"/>
      <c r="E11" s="582" t="s">
        <v>277</v>
      </c>
      <c r="F11" s="583"/>
      <c r="G11" s="583"/>
      <c r="H11" s="583"/>
      <c r="I11" s="584"/>
      <c r="J11" s="578" t="s">
        <v>264</v>
      </c>
      <c r="K11" s="579"/>
      <c r="L11" s="580"/>
      <c r="M11" s="578" t="s">
        <v>222</v>
      </c>
      <c r="N11" s="579"/>
      <c r="O11" s="580"/>
    </row>
    <row r="12" spans="1:15" s="19" customFormat="1">
      <c r="B12" s="577"/>
      <c r="C12" s="577"/>
      <c r="D12" s="577"/>
      <c r="E12" s="581"/>
      <c r="F12" s="581"/>
      <c r="G12" s="581"/>
      <c r="H12" s="581"/>
      <c r="I12" s="581"/>
      <c r="J12" s="581"/>
      <c r="K12" s="581"/>
      <c r="L12" s="581"/>
      <c r="M12" s="581"/>
      <c r="N12" s="581"/>
      <c r="O12" s="581"/>
    </row>
    <row r="13" spans="1:15" s="19" customFormat="1" ht="9" customHeight="1">
      <c r="B13" s="585"/>
      <c r="C13" s="585"/>
      <c r="D13" s="585"/>
      <c r="E13" s="586"/>
      <c r="F13" s="586"/>
      <c r="G13" s="586"/>
      <c r="H13" s="586"/>
      <c r="I13" s="586"/>
      <c r="J13" s="586"/>
      <c r="K13" s="586"/>
      <c r="L13" s="586"/>
      <c r="M13" s="586"/>
      <c r="N13" s="586"/>
      <c r="O13" s="586"/>
    </row>
    <row r="14" spans="1:15" s="19" customFormat="1" ht="9.75" customHeight="1">
      <c r="B14" s="585"/>
      <c r="C14" s="585"/>
      <c r="D14" s="585"/>
      <c r="E14" s="586"/>
      <c r="F14" s="586"/>
      <c r="G14" s="586"/>
      <c r="H14" s="586"/>
      <c r="I14" s="586"/>
      <c r="J14" s="586"/>
      <c r="K14" s="586"/>
      <c r="L14" s="586"/>
      <c r="M14" s="586"/>
      <c r="N14" s="586"/>
      <c r="O14" s="586"/>
    </row>
    <row r="15" spans="1:15" s="19" customFormat="1">
      <c r="B15" s="585"/>
      <c r="C15" s="585"/>
      <c r="D15" s="585"/>
      <c r="E15" s="586"/>
      <c r="F15" s="586"/>
      <c r="G15" s="586"/>
      <c r="H15" s="586"/>
      <c r="I15" s="586"/>
      <c r="J15" s="586"/>
      <c r="K15" s="586"/>
      <c r="L15" s="586"/>
      <c r="M15" s="586"/>
      <c r="N15" s="586"/>
      <c r="O15" s="586"/>
    </row>
    <row r="16" spans="1:15" ht="18" customHeight="1">
      <c r="B16" s="588" t="s">
        <v>229</v>
      </c>
      <c r="C16" s="588"/>
      <c r="D16" s="588"/>
      <c r="E16" s="588"/>
      <c r="F16" s="588"/>
      <c r="G16" s="588"/>
      <c r="H16" s="588"/>
      <c r="I16" s="588"/>
      <c r="J16" s="588"/>
      <c r="K16" s="588"/>
      <c r="L16" s="588"/>
      <c r="M16" s="588"/>
      <c r="N16" s="588"/>
      <c r="O16" s="588"/>
    </row>
    <row r="17" spans="1:15" ht="9" customHeight="1"/>
    <row r="18" spans="1:15" ht="21">
      <c r="B18" s="603" t="s">
        <v>217</v>
      </c>
      <c r="C18" s="604"/>
      <c r="D18" s="605"/>
      <c r="E18" s="603" t="s">
        <v>218</v>
      </c>
      <c r="F18" s="604"/>
      <c r="G18" s="604"/>
      <c r="H18" s="604"/>
      <c r="I18" s="605"/>
      <c r="J18" s="603" t="s">
        <v>219</v>
      </c>
      <c r="K18" s="604"/>
      <c r="L18" s="605"/>
      <c r="M18" s="603" t="s">
        <v>220</v>
      </c>
      <c r="N18" s="604"/>
      <c r="O18" s="605"/>
    </row>
    <row r="19" spans="1:15" ht="114" customHeight="1">
      <c r="B19" s="592" t="str">
        <f>+'Introducerea datelor'!B69</f>
        <v xml:space="preserve">M1: Statutul Condițiilor Precedente și a Acțiunilor Prestabilite în Timp </v>
      </c>
      <c r="C19" s="606"/>
      <c r="D19" s="607"/>
      <c r="E19" s="582" t="s">
        <v>227</v>
      </c>
      <c r="F19" s="583"/>
      <c r="G19" s="583"/>
      <c r="H19" s="583"/>
      <c r="I19" s="584"/>
      <c r="J19" s="578" t="s">
        <v>257</v>
      </c>
      <c r="K19" s="579"/>
      <c r="L19" s="580"/>
      <c r="M19" s="578" t="s">
        <v>258</v>
      </c>
      <c r="N19" s="579"/>
      <c r="O19" s="580"/>
    </row>
    <row r="20" spans="1:15" ht="91.5" customHeight="1">
      <c r="B20" s="592" t="str">
        <f>+'Introducerea datelor'!B76</f>
        <v xml:space="preserve">M2: Statutul pozițiilor cheie a RP </v>
      </c>
      <c r="C20" s="606"/>
      <c r="D20" s="607"/>
      <c r="E20" s="582" t="s">
        <v>275</v>
      </c>
      <c r="F20" s="583"/>
      <c r="G20" s="583"/>
      <c r="H20" s="583"/>
      <c r="I20" s="584"/>
      <c r="J20" s="578" t="s">
        <v>224</v>
      </c>
      <c r="K20" s="579"/>
      <c r="L20" s="580"/>
      <c r="M20" s="578" t="s">
        <v>223</v>
      </c>
      <c r="N20" s="579"/>
      <c r="O20" s="580"/>
    </row>
    <row r="21" spans="1:15" ht="171.75" customHeight="1">
      <c r="B21" s="592" t="str">
        <f>+'Introducerea datelor'!B81</f>
        <v xml:space="preserve">M3: Aranjamente contractuale (SR) </v>
      </c>
      <c r="C21" s="606"/>
      <c r="D21" s="607"/>
      <c r="E21" s="626" t="s">
        <v>0</v>
      </c>
      <c r="F21" s="583"/>
      <c r="G21" s="583"/>
      <c r="H21" s="583"/>
      <c r="I21" s="584"/>
      <c r="J21" s="578" t="s">
        <v>259</v>
      </c>
      <c r="K21" s="579"/>
      <c r="L21" s="580"/>
      <c r="M21" s="578" t="s">
        <v>260</v>
      </c>
      <c r="N21" s="579"/>
      <c r="O21" s="580"/>
    </row>
    <row r="22" spans="1:15" ht="74.25" customHeight="1">
      <c r="B22" s="592" t="str">
        <f>+'Introducerea datelor'!B86</f>
        <v>M4: Numărul rapoartelor complete recepționate la timp</v>
      </c>
      <c r="C22" s="606"/>
      <c r="D22" s="607"/>
      <c r="E22" s="626" t="s">
        <v>278</v>
      </c>
      <c r="F22" s="659"/>
      <c r="G22" s="659"/>
      <c r="H22" s="659"/>
      <c r="I22" s="660"/>
      <c r="J22" s="578" t="s">
        <v>265</v>
      </c>
      <c r="K22" s="579"/>
      <c r="L22" s="580"/>
      <c r="M22" s="578" t="s">
        <v>225</v>
      </c>
      <c r="N22" s="579"/>
      <c r="O22" s="580"/>
    </row>
    <row r="23" spans="1:15" ht="135" customHeight="1">
      <c r="B23" s="644" t="str">
        <f>+'Introducerea datelor'!B92</f>
        <v xml:space="preserve">M5: Bugetul și Procurarea produselor medicale, echipamentului medical, medicamentelor și produselor farmaceutice </v>
      </c>
      <c r="C23" s="645"/>
      <c r="D23" s="646"/>
      <c r="E23" s="623" t="s">
        <v>266</v>
      </c>
      <c r="F23" s="624"/>
      <c r="G23" s="624"/>
      <c r="H23" s="624"/>
      <c r="I23" s="625"/>
      <c r="J23" s="653" t="s">
        <v>221</v>
      </c>
      <c r="K23" s="654"/>
      <c r="L23" s="655"/>
      <c r="M23" s="653" t="s">
        <v>226</v>
      </c>
      <c r="N23" s="654"/>
      <c r="O23" s="655"/>
    </row>
    <row r="24" spans="1:15" ht="97.5" customHeight="1">
      <c r="B24" s="647"/>
      <c r="C24" s="648"/>
      <c r="D24" s="649"/>
      <c r="E24" s="650" t="s">
        <v>261</v>
      </c>
      <c r="F24" s="651"/>
      <c r="G24" s="651"/>
      <c r="H24" s="651"/>
      <c r="I24" s="652"/>
      <c r="J24" s="656"/>
      <c r="K24" s="657"/>
      <c r="L24" s="658"/>
      <c r="M24" s="656"/>
      <c r="N24" s="657"/>
      <c r="O24" s="658"/>
    </row>
    <row r="25" spans="1:15" ht="196.5" customHeight="1">
      <c r="B25" s="592" t="str">
        <f>+'Introducerea datelor'!B105</f>
        <v>M6: Diferență între stocul curent și stocul de siguranță</v>
      </c>
      <c r="C25" s="606"/>
      <c r="D25" s="607"/>
      <c r="E25" s="627" t="s">
        <v>279</v>
      </c>
      <c r="F25" s="628"/>
      <c r="G25" s="628"/>
      <c r="H25" s="628"/>
      <c r="I25" s="629"/>
      <c r="J25" s="630" t="s">
        <v>267</v>
      </c>
      <c r="K25" s="631"/>
      <c r="L25" s="632"/>
      <c r="M25" s="633" t="s">
        <v>268</v>
      </c>
      <c r="N25" s="634"/>
      <c r="O25" s="635"/>
    </row>
    <row r="26" spans="1:15" ht="11.25" customHeight="1"/>
    <row r="28" spans="1:15" ht="7.5" customHeight="1"/>
    <row r="29" spans="1:15" ht="9.75" customHeight="1">
      <c r="B29" s="217"/>
    </row>
    <row r="30" spans="1:15" ht="21" customHeight="1">
      <c r="B30" s="588" t="s">
        <v>441</v>
      </c>
      <c r="C30" s="588"/>
      <c r="D30" s="588"/>
      <c r="E30" s="588"/>
      <c r="F30" s="588"/>
      <c r="G30" s="588"/>
      <c r="H30" s="588"/>
      <c r="I30" s="588"/>
      <c r="J30" s="588"/>
      <c r="K30" s="588"/>
      <c r="L30" s="588"/>
      <c r="M30" s="588"/>
      <c r="N30" s="588"/>
      <c r="O30" s="588"/>
    </row>
    <row r="31" spans="1:15" ht="12.75" customHeight="1"/>
    <row r="32" spans="1:15" ht="28.5" customHeight="1">
      <c r="A32" s="211"/>
      <c r="B32" s="611" t="s">
        <v>252</v>
      </c>
      <c r="C32" s="612"/>
      <c r="D32" s="613"/>
      <c r="E32" s="614" t="s">
        <v>470</v>
      </c>
      <c r="F32" s="615"/>
      <c r="G32" s="615"/>
      <c r="H32" s="615"/>
      <c r="I32" s="616"/>
      <c r="J32" s="614" t="s">
        <v>422</v>
      </c>
      <c r="K32" s="615"/>
      <c r="L32" s="616"/>
      <c r="M32" s="614" t="s">
        <v>423</v>
      </c>
      <c r="N32" s="615"/>
      <c r="O32" s="616"/>
    </row>
    <row r="33" spans="1:15" ht="66.75" customHeight="1">
      <c r="A33" s="212"/>
      <c r="B33" s="639" t="s">
        <v>440</v>
      </c>
      <c r="C33" s="640"/>
      <c r="D33" s="641"/>
      <c r="E33" s="620" t="s">
        <v>428</v>
      </c>
      <c r="F33" s="642"/>
      <c r="G33" s="642"/>
      <c r="H33" s="642"/>
      <c r="I33" s="643"/>
      <c r="J33" s="620" t="s">
        <v>424</v>
      </c>
      <c r="K33" s="621"/>
      <c r="L33" s="622"/>
      <c r="M33" s="620" t="s">
        <v>426</v>
      </c>
      <c r="N33" s="621"/>
      <c r="O33" s="622"/>
    </row>
    <row r="34" spans="1:15" ht="66.75" customHeight="1">
      <c r="A34" s="212"/>
      <c r="B34" s="639" t="s">
        <v>447</v>
      </c>
      <c r="C34" s="640"/>
      <c r="D34" s="641"/>
      <c r="E34" s="620" t="s">
        <v>446</v>
      </c>
      <c r="F34" s="642"/>
      <c r="G34" s="642"/>
      <c r="H34" s="642"/>
      <c r="I34" s="643"/>
      <c r="J34" s="620" t="s">
        <v>448</v>
      </c>
      <c r="K34" s="621"/>
      <c r="L34" s="622"/>
      <c r="M34" s="620" t="s">
        <v>442</v>
      </c>
      <c r="N34" s="621"/>
      <c r="O34" s="622"/>
    </row>
    <row r="35" spans="1:15" ht="74.25" customHeight="1">
      <c r="A35" s="212"/>
      <c r="B35" s="639" t="s">
        <v>449</v>
      </c>
      <c r="C35" s="640"/>
      <c r="D35" s="641"/>
      <c r="E35" s="620" t="s">
        <v>451</v>
      </c>
      <c r="F35" s="642"/>
      <c r="G35" s="642"/>
      <c r="H35" s="642"/>
      <c r="I35" s="643"/>
      <c r="J35" s="620" t="s">
        <v>424</v>
      </c>
      <c r="K35" s="621"/>
      <c r="L35" s="622"/>
      <c r="M35" s="620" t="s">
        <v>471</v>
      </c>
      <c r="N35" s="621"/>
      <c r="O35" s="622"/>
    </row>
    <row r="36" spans="1:15" ht="9.75" customHeight="1">
      <c r="A36" s="212"/>
      <c r="B36" s="636"/>
      <c r="C36" s="637"/>
      <c r="D36" s="638"/>
      <c r="E36" s="451"/>
      <c r="F36" s="449"/>
      <c r="G36" s="449"/>
      <c r="H36" s="449"/>
      <c r="I36" s="450"/>
      <c r="J36" s="451"/>
      <c r="K36" s="452"/>
      <c r="L36" s="453"/>
      <c r="M36" s="451"/>
      <c r="N36" s="452"/>
      <c r="O36" s="453"/>
    </row>
    <row r="37" spans="1:15" ht="76.5" customHeight="1">
      <c r="A37" s="212"/>
      <c r="B37" s="639" t="s">
        <v>450</v>
      </c>
      <c r="C37" s="640"/>
      <c r="D37" s="641"/>
      <c r="E37" s="620" t="s">
        <v>452</v>
      </c>
      <c r="F37" s="642"/>
      <c r="G37" s="642"/>
      <c r="H37" s="642"/>
      <c r="I37" s="643"/>
      <c r="J37" s="620" t="s">
        <v>424</v>
      </c>
      <c r="K37" s="621"/>
      <c r="L37" s="622"/>
      <c r="M37" s="620" t="s">
        <v>471</v>
      </c>
      <c r="N37" s="621"/>
      <c r="O37" s="622"/>
    </row>
    <row r="38" spans="1:15" ht="69" customHeight="1">
      <c r="A38" s="212"/>
      <c r="B38" s="639" t="s">
        <v>453</v>
      </c>
      <c r="C38" s="640"/>
      <c r="D38" s="641"/>
      <c r="E38" s="620" t="s">
        <v>429</v>
      </c>
      <c r="F38" s="621"/>
      <c r="G38" s="621"/>
      <c r="H38" s="621"/>
      <c r="I38" s="622"/>
      <c r="J38" s="620" t="s">
        <v>427</v>
      </c>
      <c r="K38" s="621"/>
      <c r="L38" s="622"/>
      <c r="M38" s="620" t="s">
        <v>425</v>
      </c>
      <c r="N38" s="621"/>
      <c r="O38" s="622"/>
    </row>
    <row r="39" spans="1:15" ht="64.5" customHeight="1">
      <c r="A39" s="212"/>
      <c r="B39" s="639" t="s">
        <v>454</v>
      </c>
      <c r="C39" s="640"/>
      <c r="D39" s="641"/>
      <c r="E39" s="620" t="s">
        <v>455</v>
      </c>
      <c r="F39" s="621"/>
      <c r="G39" s="621"/>
      <c r="H39" s="621"/>
      <c r="I39" s="622"/>
      <c r="J39" s="620" t="s">
        <v>427</v>
      </c>
      <c r="K39" s="621"/>
      <c r="L39" s="622"/>
      <c r="M39" s="620" t="s">
        <v>425</v>
      </c>
      <c r="N39" s="621"/>
      <c r="O39" s="622"/>
    </row>
    <row r="40" spans="1:15" ht="64.5" customHeight="1">
      <c r="A40" s="212"/>
      <c r="B40" s="639" t="s">
        <v>456</v>
      </c>
      <c r="C40" s="640"/>
      <c r="D40" s="641"/>
      <c r="E40" s="620" t="s">
        <v>457</v>
      </c>
      <c r="F40" s="621"/>
      <c r="G40" s="621"/>
      <c r="H40" s="621"/>
      <c r="I40" s="622"/>
      <c r="J40" s="620" t="s">
        <v>427</v>
      </c>
      <c r="K40" s="621"/>
      <c r="L40" s="622"/>
      <c r="M40" s="620" t="s">
        <v>425</v>
      </c>
      <c r="N40" s="621"/>
      <c r="O40" s="622"/>
    </row>
    <row r="41" spans="1:15" ht="64.5" customHeight="1">
      <c r="A41" s="212"/>
      <c r="B41" s="639" t="s">
        <v>458</v>
      </c>
      <c r="C41" s="640"/>
      <c r="D41" s="641"/>
      <c r="E41" s="620" t="s">
        <v>461</v>
      </c>
      <c r="F41" s="621"/>
      <c r="G41" s="621"/>
      <c r="H41" s="621"/>
      <c r="I41" s="622"/>
      <c r="J41" s="620" t="s">
        <v>459</v>
      </c>
      <c r="K41" s="621"/>
      <c r="L41" s="622"/>
      <c r="M41" s="620" t="s">
        <v>460</v>
      </c>
      <c r="N41" s="621"/>
      <c r="O41" s="622"/>
    </row>
    <row r="42" spans="1:15" ht="17.25" customHeight="1">
      <c r="A42" s="212"/>
      <c r="B42" s="639"/>
      <c r="C42" s="640"/>
      <c r="D42" s="641"/>
      <c r="E42" s="620"/>
      <c r="F42" s="621"/>
      <c r="G42" s="621"/>
      <c r="H42" s="621"/>
      <c r="I42" s="622"/>
      <c r="J42" s="620"/>
      <c r="K42" s="621"/>
      <c r="L42" s="622"/>
      <c r="M42" s="620"/>
      <c r="N42" s="621"/>
      <c r="O42" s="622"/>
    </row>
    <row r="43" spans="1:15" ht="15" customHeight="1">
      <c r="B43" s="667"/>
      <c r="C43" s="668"/>
      <c r="D43" s="669"/>
      <c r="E43" s="213"/>
      <c r="F43" s="214"/>
      <c r="G43" s="214"/>
      <c r="H43" s="214"/>
      <c r="I43" s="215"/>
      <c r="J43" s="222"/>
      <c r="K43" s="223"/>
      <c r="L43" s="224"/>
      <c r="M43" s="222"/>
      <c r="N43" s="223"/>
      <c r="O43" s="224"/>
    </row>
    <row r="44" spans="1:15" ht="44.25" customHeight="1">
      <c r="B44" s="664" t="s">
        <v>236</v>
      </c>
      <c r="C44" s="665"/>
      <c r="D44" s="666"/>
      <c r="E44" s="617" t="s">
        <v>218</v>
      </c>
      <c r="F44" s="618"/>
      <c r="G44" s="618"/>
      <c r="H44" s="618"/>
      <c r="I44" s="619"/>
      <c r="J44" s="617" t="s">
        <v>219</v>
      </c>
      <c r="K44" s="618"/>
      <c r="L44" s="619"/>
      <c r="M44" s="617" t="s">
        <v>220</v>
      </c>
      <c r="N44" s="618"/>
      <c r="O44" s="619"/>
    </row>
    <row r="45" spans="1:15" ht="33.75" customHeight="1">
      <c r="B45" s="208"/>
      <c r="C45" s="209"/>
      <c r="D45" s="209"/>
      <c r="E45" s="203"/>
      <c r="F45" s="205"/>
      <c r="G45" s="205"/>
      <c r="H45" s="205"/>
      <c r="I45" s="205"/>
      <c r="J45" s="203"/>
      <c r="K45" s="203"/>
      <c r="L45" s="204"/>
      <c r="M45" s="202"/>
      <c r="N45" s="203"/>
      <c r="O45" s="204"/>
    </row>
    <row r="46" spans="1:15" ht="15.75" customHeight="1">
      <c r="B46" s="661" t="s">
        <v>235</v>
      </c>
      <c r="C46" s="662"/>
      <c r="D46" s="662"/>
      <c r="E46" s="662"/>
      <c r="F46" s="662"/>
      <c r="G46" s="662"/>
      <c r="H46" s="662"/>
      <c r="I46" s="662"/>
      <c r="J46" s="662"/>
      <c r="K46" s="662"/>
      <c r="L46" s="663"/>
      <c r="M46" s="608" t="s">
        <v>230</v>
      </c>
      <c r="N46" s="609"/>
      <c r="O46" s="610"/>
    </row>
    <row r="47" spans="1:15">
      <c r="D47" s="189"/>
    </row>
    <row r="49" spans="4:4">
      <c r="D49" s="189"/>
    </row>
    <row r="50" spans="4:4">
      <c r="D50" s="189"/>
    </row>
  </sheetData>
  <mergeCells count="117">
    <mergeCell ref="M39:O39"/>
    <mergeCell ref="M40:O40"/>
    <mergeCell ref="M23:O24"/>
    <mergeCell ref="M32:O32"/>
    <mergeCell ref="J42:L42"/>
    <mergeCell ref="M33:O33"/>
    <mergeCell ref="E33:I33"/>
    <mergeCell ref="B34:D34"/>
    <mergeCell ref="B35:D35"/>
    <mergeCell ref="E35:I35"/>
    <mergeCell ref="J35:L35"/>
    <mergeCell ref="M35:O35"/>
    <mergeCell ref="B37:D37"/>
    <mergeCell ref="B38:D38"/>
    <mergeCell ref="E37:I37"/>
    <mergeCell ref="E38:I38"/>
    <mergeCell ref="J37:L37"/>
    <mergeCell ref="J38:L38"/>
    <mergeCell ref="M42:O42"/>
    <mergeCell ref="M37:O37"/>
    <mergeCell ref="M38:O38"/>
    <mergeCell ref="M41:O41"/>
    <mergeCell ref="J41:L41"/>
    <mergeCell ref="E39:I39"/>
    <mergeCell ref="B41:D41"/>
    <mergeCell ref="E41:I41"/>
    <mergeCell ref="B46:L46"/>
    <mergeCell ref="B44:D44"/>
    <mergeCell ref="E44:I44"/>
    <mergeCell ref="J44:L44"/>
    <mergeCell ref="B33:D33"/>
    <mergeCell ref="B43:D43"/>
    <mergeCell ref="J39:L39"/>
    <mergeCell ref="J40:L40"/>
    <mergeCell ref="B25:D25"/>
    <mergeCell ref="B23:D24"/>
    <mergeCell ref="E24:I24"/>
    <mergeCell ref="J23:L24"/>
    <mergeCell ref="J34:L34"/>
    <mergeCell ref="J33:L33"/>
    <mergeCell ref="B39:D39"/>
    <mergeCell ref="E40:I40"/>
    <mergeCell ref="E20:I20"/>
    <mergeCell ref="E22:I22"/>
    <mergeCell ref="M46:O46"/>
    <mergeCell ref="B30:O30"/>
    <mergeCell ref="B32:D32"/>
    <mergeCell ref="E32:I32"/>
    <mergeCell ref="J32:L32"/>
    <mergeCell ref="M19:O19"/>
    <mergeCell ref="E19:I19"/>
    <mergeCell ref="J19:L19"/>
    <mergeCell ref="M44:O44"/>
    <mergeCell ref="M34:O34"/>
    <mergeCell ref="B19:D19"/>
    <mergeCell ref="M20:O20"/>
    <mergeCell ref="E23:I23"/>
    <mergeCell ref="J22:L22"/>
    <mergeCell ref="B22:D22"/>
    <mergeCell ref="E21:I21"/>
    <mergeCell ref="E25:I25"/>
    <mergeCell ref="J25:L25"/>
    <mergeCell ref="M25:O25"/>
    <mergeCell ref="B36:D36"/>
    <mergeCell ref="E42:I42"/>
    <mergeCell ref="B40:D40"/>
    <mergeCell ref="B42:D42"/>
    <mergeCell ref="E34:I34"/>
    <mergeCell ref="E15:I15"/>
    <mergeCell ref="J21:L21"/>
    <mergeCell ref="M21:O21"/>
    <mergeCell ref="B16:O16"/>
    <mergeCell ref="M18:O18"/>
    <mergeCell ref="B21:D21"/>
    <mergeCell ref="J20:L20"/>
    <mergeCell ref="E18:I18"/>
    <mergeCell ref="J18:L18"/>
    <mergeCell ref="J15:L15"/>
    <mergeCell ref="B15:D15"/>
    <mergeCell ref="M15:O15"/>
    <mergeCell ref="B18:D18"/>
    <mergeCell ref="B20:D20"/>
    <mergeCell ref="M22:O22"/>
    <mergeCell ref="B2:M2"/>
    <mergeCell ref="B5:O5"/>
    <mergeCell ref="M8:O8"/>
    <mergeCell ref="J8:L8"/>
    <mergeCell ref="E7:I7"/>
    <mergeCell ref="M9:O9"/>
    <mergeCell ref="B7:D7"/>
    <mergeCell ref="B8:D8"/>
    <mergeCell ref="B9:D9"/>
    <mergeCell ref="E9:I9"/>
    <mergeCell ref="E8:I8"/>
    <mergeCell ref="J7:L7"/>
    <mergeCell ref="M7:O7"/>
    <mergeCell ref="J14:L14"/>
    <mergeCell ref="M12:O12"/>
    <mergeCell ref="J9:L9"/>
    <mergeCell ref="M11:O11"/>
    <mergeCell ref="M13:O13"/>
    <mergeCell ref="M10:O10"/>
    <mergeCell ref="E13:I13"/>
    <mergeCell ref="B11:D11"/>
    <mergeCell ref="B10:D10"/>
    <mergeCell ref="E11:I11"/>
    <mergeCell ref="B12:D12"/>
    <mergeCell ref="J10:L10"/>
    <mergeCell ref="J11:L11"/>
    <mergeCell ref="J12:L12"/>
    <mergeCell ref="E12:I12"/>
    <mergeCell ref="E10:I10"/>
    <mergeCell ref="B14:D14"/>
    <mergeCell ref="M14:O14"/>
    <mergeCell ref="B13:D13"/>
    <mergeCell ref="J13:L13"/>
    <mergeCell ref="E14:I14"/>
  </mergeCells>
  <phoneticPr fontId="23" type="noConversion"/>
  <pageMargins left="0.70866141732283472" right="0.70866141732283472" top="0.74803149606299213" bottom="0.74803149606299213" header="0.31496062992125984" footer="0.31496062992125984"/>
  <pageSetup paperSize="9" scale="53" orientation="landscape" r:id="rId1"/>
  <headerFooter alignWithMargins="0">
    <oddFooter>&amp;L&amp;F&amp;C&amp;A&amp;RV1.0          &amp;D</oddFooter>
  </headerFooter>
  <rowBreaks count="2" manualBreakCount="2">
    <brk id="14" max="16383" man="1"/>
    <brk id="25" max="16383" man="1"/>
  </rowBreaks>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C000"/>
  </sheetPr>
  <dimension ref="A1:AJ152"/>
  <sheetViews>
    <sheetView showGridLines="0" view="pageBreakPreview" zoomScale="70" zoomScaleNormal="75" zoomScaleSheetLayoutView="70" workbookViewId="0">
      <selection activeCell="L15" sqref="L15"/>
    </sheetView>
  </sheetViews>
  <sheetFormatPr defaultColWidth="11" defaultRowHeight="15"/>
  <cols>
    <col min="1" max="1" width="2.7109375" customWidth="1"/>
    <col min="2" max="2" width="48" customWidth="1"/>
    <col min="3" max="3" width="23" customWidth="1"/>
    <col min="4" max="4" width="19.140625" customWidth="1"/>
    <col min="5" max="5" width="16.42578125" customWidth="1"/>
    <col min="6" max="6" width="17.42578125" customWidth="1"/>
    <col min="7" max="7" width="16.42578125" customWidth="1"/>
    <col min="8" max="8" width="12.5703125" customWidth="1"/>
    <col min="9" max="9" width="11.85546875" customWidth="1"/>
    <col min="10" max="10" width="13.28515625" customWidth="1"/>
    <col min="11" max="11" width="14.28515625" customWidth="1"/>
    <col min="12" max="12" width="15.28515625" customWidth="1"/>
    <col min="13" max="13" width="15.42578125" customWidth="1"/>
    <col min="14" max="14" width="14.28515625" style="35" customWidth="1"/>
    <col min="15" max="15" width="15.5703125" style="35" customWidth="1"/>
    <col min="16" max="16" width="19.42578125" customWidth="1"/>
    <col min="17" max="17" width="16.140625" customWidth="1"/>
    <col min="18" max="18" width="13.7109375" customWidth="1"/>
    <col min="19" max="19" width="13.42578125" customWidth="1"/>
    <col min="20" max="20" width="14.85546875" customWidth="1"/>
    <col min="21" max="21" width="16" customWidth="1"/>
    <col min="22" max="22" width="11.42578125" hidden="1" customWidth="1"/>
    <col min="23" max="23" width="15.5703125" customWidth="1"/>
    <col min="24" max="24" width="11.42578125" customWidth="1"/>
    <col min="25" max="25" width="2.28515625" customWidth="1"/>
    <col min="26" max="26" width="1.140625" customWidth="1"/>
    <col min="27" max="27" width="3.28515625" customWidth="1"/>
    <col min="28" max="28" width="17" customWidth="1"/>
    <col min="29" max="29" width="15" customWidth="1"/>
    <col min="30" max="30" width="11.42578125" customWidth="1"/>
    <col min="31" max="31" width="13.5703125" customWidth="1"/>
    <col min="32" max="32" width="16.85546875" customWidth="1"/>
    <col min="33" max="33" width="11.42578125" customWidth="1"/>
    <col min="34" max="34" width="2" style="35" customWidth="1"/>
    <col min="35" max="35" width="3.28515625" style="35" customWidth="1"/>
    <col min="36" max="36" width="2.28515625" style="35" customWidth="1"/>
    <col min="37" max="37" width="40.7109375" customWidth="1"/>
    <col min="38" max="38" width="15.42578125" customWidth="1"/>
  </cols>
  <sheetData>
    <row r="1" spans="1:13" ht="29.25" customHeight="1">
      <c r="A1" s="3"/>
      <c r="B1" s="3"/>
      <c r="C1" s="3"/>
      <c r="D1" s="3"/>
      <c r="E1" s="3"/>
      <c r="F1" s="3"/>
      <c r="G1" s="3"/>
      <c r="H1" s="3"/>
      <c r="I1" s="3"/>
      <c r="J1" s="3"/>
      <c r="K1" s="3"/>
      <c r="L1" s="3"/>
      <c r="M1" s="3"/>
    </row>
    <row r="2" spans="1:13" ht="15.75" customHeight="1">
      <c r="A2" s="3"/>
      <c r="B2" s="743" t="s">
        <v>283</v>
      </c>
      <c r="C2" s="743"/>
      <c r="D2" s="743"/>
      <c r="E2" s="743"/>
      <c r="F2" s="743"/>
      <c r="G2" s="743"/>
      <c r="H2" s="743"/>
      <c r="I2" s="743"/>
      <c r="J2" s="743"/>
      <c r="K2" s="239"/>
      <c r="L2" s="239"/>
      <c r="M2" s="239"/>
    </row>
    <row r="3" spans="1:13" ht="4.5" customHeight="1">
      <c r="A3" s="3"/>
      <c r="B3" s="3"/>
      <c r="C3" s="3"/>
      <c r="D3" s="3"/>
      <c r="E3" s="3"/>
      <c r="F3" s="3"/>
      <c r="G3" s="3"/>
      <c r="H3" s="3"/>
      <c r="I3" s="3"/>
      <c r="J3" s="3"/>
      <c r="K3" s="3"/>
      <c r="L3" s="3"/>
      <c r="M3" s="3"/>
    </row>
    <row r="4" spans="1:13" ht="34.5" customHeight="1">
      <c r="A4" s="3"/>
      <c r="B4" s="238" t="s">
        <v>284</v>
      </c>
      <c r="C4" s="728" t="s">
        <v>157</v>
      </c>
      <c r="D4" s="729"/>
      <c r="E4" s="730" t="s">
        <v>288</v>
      </c>
      <c r="F4" s="730"/>
      <c r="G4" s="779" t="s">
        <v>310</v>
      </c>
      <c r="H4" s="780"/>
      <c r="I4" s="780"/>
      <c r="J4" s="781"/>
      <c r="K4" s="3"/>
      <c r="L4" s="3"/>
      <c r="M4" s="3"/>
    </row>
    <row r="5" spans="1:13" ht="3" customHeight="1">
      <c r="A5" s="3"/>
      <c r="B5" s="238"/>
      <c r="C5" s="3"/>
      <c r="D5" s="3"/>
      <c r="E5" s="240"/>
      <c r="F5" s="240"/>
      <c r="G5" s="3"/>
      <c r="H5" s="3"/>
      <c r="I5" s="3"/>
      <c r="J5" s="3"/>
      <c r="K5" s="3"/>
      <c r="L5" s="3"/>
      <c r="M5" s="3"/>
    </row>
    <row r="6" spans="1:13">
      <c r="A6" s="3"/>
      <c r="B6" s="238" t="s">
        <v>285</v>
      </c>
      <c r="C6" s="728" t="s">
        <v>390</v>
      </c>
      <c r="D6" s="729"/>
      <c r="E6" s="730" t="s">
        <v>289</v>
      </c>
      <c r="F6" s="730"/>
      <c r="G6" s="262" t="s">
        <v>15</v>
      </c>
      <c r="H6" s="238" t="s">
        <v>290</v>
      </c>
      <c r="I6" s="786">
        <v>12371649.98</v>
      </c>
      <c r="J6" s="787"/>
      <c r="K6" s="3"/>
      <c r="L6" s="3"/>
      <c r="M6" s="3"/>
    </row>
    <row r="7" spans="1:13" ht="3" customHeight="1">
      <c r="A7" s="3"/>
      <c r="B7" s="238"/>
      <c r="C7" s="3"/>
      <c r="D7" s="3"/>
      <c r="E7" s="240"/>
      <c r="F7" s="240"/>
      <c r="G7" s="3"/>
      <c r="H7" s="238"/>
      <c r="I7" s="3"/>
      <c r="J7" s="3"/>
      <c r="K7" s="3"/>
      <c r="L7" s="3"/>
      <c r="M7" s="3"/>
    </row>
    <row r="8" spans="1:13">
      <c r="A8" s="3"/>
      <c r="B8" s="238" t="s">
        <v>286</v>
      </c>
      <c r="C8" s="728" t="s">
        <v>282</v>
      </c>
      <c r="D8" s="729"/>
      <c r="E8" s="241"/>
      <c r="F8" s="237" t="s">
        <v>291</v>
      </c>
      <c r="G8" s="327" t="s">
        <v>270</v>
      </c>
      <c r="H8" s="237" t="s">
        <v>292</v>
      </c>
      <c r="I8" s="728" t="s">
        <v>473</v>
      </c>
      <c r="J8" s="729"/>
      <c r="K8" s="3"/>
      <c r="L8" s="3"/>
      <c r="M8" s="3"/>
    </row>
    <row r="9" spans="1:13" ht="3" customHeight="1">
      <c r="A9" s="3"/>
      <c r="B9" s="240"/>
      <c r="C9" s="3"/>
      <c r="D9" s="3"/>
      <c r="E9" s="240"/>
      <c r="F9" s="240"/>
      <c r="G9" s="3"/>
      <c r="H9" s="3"/>
      <c r="I9" s="3"/>
      <c r="J9" s="3"/>
      <c r="K9" s="3"/>
      <c r="L9" s="3"/>
      <c r="M9" s="3"/>
    </row>
    <row r="10" spans="1:13">
      <c r="A10" s="3"/>
      <c r="B10" s="238" t="s">
        <v>381</v>
      </c>
      <c r="C10" s="784">
        <v>40452</v>
      </c>
      <c r="D10" s="785"/>
      <c r="E10" s="746" t="s">
        <v>293</v>
      </c>
      <c r="F10" s="747"/>
      <c r="G10" s="728" t="s">
        <v>37</v>
      </c>
      <c r="H10" s="789"/>
      <c r="I10" s="789"/>
      <c r="J10" s="729"/>
      <c r="K10" s="3"/>
      <c r="L10" s="3"/>
      <c r="M10" s="3"/>
    </row>
    <row r="11" spans="1:13" ht="5.25" customHeight="1">
      <c r="A11" s="3"/>
      <c r="B11" s="3"/>
      <c r="C11" s="3"/>
      <c r="D11" s="3"/>
      <c r="E11" s="3"/>
      <c r="F11" s="3"/>
      <c r="G11" s="3"/>
      <c r="H11" s="3"/>
      <c r="I11" s="3"/>
      <c r="J11" s="3"/>
      <c r="K11" s="3"/>
      <c r="L11" s="3"/>
      <c r="M11" s="3"/>
    </row>
    <row r="12" spans="1:13" ht="15" customHeight="1">
      <c r="A12" s="3"/>
      <c r="B12" s="238" t="s">
        <v>287</v>
      </c>
      <c r="C12" s="744" t="s">
        <v>24</v>
      </c>
      <c r="D12" s="744"/>
      <c r="E12" s="746" t="s">
        <v>233</v>
      </c>
      <c r="F12" s="730"/>
      <c r="G12" s="788" t="s">
        <v>439</v>
      </c>
      <c r="H12" s="788"/>
      <c r="I12" s="788"/>
      <c r="J12" s="788"/>
      <c r="K12" s="3"/>
      <c r="L12" s="3"/>
      <c r="M12" s="3"/>
    </row>
    <row r="13" spans="1:13" ht="5.25" customHeight="1">
      <c r="A13" s="3"/>
      <c r="B13" s="3"/>
      <c r="C13" s="3"/>
      <c r="D13" s="3"/>
      <c r="E13" s="3"/>
      <c r="F13" s="3"/>
      <c r="G13" s="3"/>
      <c r="H13" s="3"/>
      <c r="I13" s="3"/>
      <c r="J13" s="3"/>
      <c r="K13" s="3"/>
      <c r="L13" s="3"/>
      <c r="M13" s="3"/>
    </row>
    <row r="14" spans="1:13" ht="15.75" customHeight="1">
      <c r="A14" s="3"/>
      <c r="B14" s="743" t="s">
        <v>294</v>
      </c>
      <c r="C14" s="743"/>
      <c r="D14" s="743"/>
      <c r="E14" s="743"/>
      <c r="F14" s="743"/>
      <c r="G14" s="743"/>
      <c r="H14" s="743"/>
      <c r="I14" s="743"/>
      <c r="J14" s="743"/>
      <c r="K14" s="3"/>
      <c r="L14" s="3"/>
      <c r="M14" s="3"/>
    </row>
    <row r="15" spans="1:13" ht="3" customHeight="1">
      <c r="A15" s="3"/>
      <c r="B15" s="3"/>
      <c r="C15" s="3"/>
      <c r="D15" s="3"/>
      <c r="E15" s="3"/>
      <c r="F15" s="3"/>
      <c r="G15" s="3"/>
      <c r="H15" s="3"/>
      <c r="I15" s="3"/>
      <c r="J15" s="3"/>
      <c r="K15" s="3"/>
      <c r="L15" s="3"/>
      <c r="M15" s="3"/>
    </row>
    <row r="16" spans="1:13" s="35" customFormat="1" ht="30" customHeight="1">
      <c r="A16" s="398"/>
      <c r="B16" s="399" t="s">
        <v>295</v>
      </c>
      <c r="C16" s="506" t="s">
        <v>65</v>
      </c>
      <c r="D16" s="507" t="s">
        <v>296</v>
      </c>
      <c r="E16" s="508">
        <v>41821</v>
      </c>
      <c r="F16" s="509" t="s">
        <v>297</v>
      </c>
      <c r="G16" s="508">
        <v>42004</v>
      </c>
      <c r="H16" s="782" t="s">
        <v>430</v>
      </c>
      <c r="I16" s="783"/>
      <c r="J16" s="508">
        <v>42050</v>
      </c>
      <c r="K16" s="398"/>
      <c r="L16" s="398"/>
      <c r="M16" s="398"/>
    </row>
    <row r="17" spans="1:35" ht="3" customHeight="1">
      <c r="A17" s="3"/>
      <c r="B17" s="3"/>
      <c r="C17" s="3"/>
      <c r="D17" s="3"/>
      <c r="E17" s="3"/>
      <c r="F17" s="3"/>
      <c r="G17" s="3"/>
      <c r="H17" s="3"/>
      <c r="I17" s="3"/>
      <c r="J17" s="3"/>
      <c r="K17" s="3"/>
      <c r="L17" s="3"/>
      <c r="M17" s="3"/>
    </row>
    <row r="18" spans="1:35">
      <c r="A18" s="3"/>
      <c r="B18" s="790" t="s">
        <v>384</v>
      </c>
      <c r="C18" s="747"/>
      <c r="D18" s="745" t="s">
        <v>282</v>
      </c>
      <c r="E18" s="745"/>
      <c r="F18" s="745"/>
      <c r="G18" s="242"/>
      <c r="H18" s="242"/>
      <c r="I18" s="242"/>
      <c r="J18" s="242"/>
      <c r="K18" s="3"/>
      <c r="L18" s="3"/>
      <c r="M18" s="3"/>
    </row>
    <row r="19" spans="1:35" ht="3" customHeight="1">
      <c r="A19" s="3"/>
      <c r="B19" s="3"/>
      <c r="C19" s="3"/>
      <c r="D19" s="3"/>
      <c r="E19" s="3"/>
      <c r="F19" s="3"/>
      <c r="G19" s="3"/>
      <c r="H19" s="3"/>
      <c r="I19" s="3"/>
      <c r="J19" s="3"/>
      <c r="K19" s="3"/>
      <c r="L19" s="3"/>
      <c r="M19" s="3"/>
    </row>
    <row r="20" spans="1:35" ht="5.25" customHeight="1">
      <c r="A20" s="3"/>
      <c r="B20" s="3"/>
      <c r="C20" s="3"/>
      <c r="D20" s="3"/>
      <c r="E20" s="3"/>
      <c r="F20" s="3"/>
      <c r="G20" s="3"/>
      <c r="H20" s="3"/>
      <c r="I20" s="3"/>
      <c r="J20" s="3"/>
      <c r="K20" s="3"/>
      <c r="L20" s="3"/>
      <c r="M20" s="3"/>
    </row>
    <row r="21" spans="1:35" ht="15.75" customHeight="1">
      <c r="A21" s="3"/>
      <c r="B21" s="743" t="s">
        <v>298</v>
      </c>
      <c r="C21" s="743"/>
      <c r="D21" s="743"/>
      <c r="E21" s="743"/>
      <c r="F21" s="743"/>
      <c r="G21" s="743"/>
      <c r="H21" s="743"/>
      <c r="I21" s="743"/>
      <c r="J21" s="743"/>
      <c r="K21" s="3"/>
      <c r="L21" s="3"/>
      <c r="M21" s="3"/>
    </row>
    <row r="22" spans="1:35">
      <c r="A22" s="3"/>
      <c r="B22" s="240" t="s">
        <v>432</v>
      </c>
      <c r="C22" s="3"/>
      <c r="D22" s="3"/>
      <c r="E22" s="243"/>
      <c r="F22" s="243"/>
      <c r="G22" s="3"/>
      <c r="H22" s="3"/>
      <c r="I22" s="243"/>
      <c r="J22" s="243"/>
      <c r="K22" s="3"/>
      <c r="L22" s="3"/>
      <c r="M22" s="3"/>
    </row>
    <row r="23" spans="1:35" ht="3" customHeight="1">
      <c r="A23" s="3"/>
      <c r="B23" s="3"/>
      <c r="C23" s="3"/>
      <c r="D23" s="3"/>
      <c r="E23" s="3"/>
      <c r="F23" s="3"/>
      <c r="G23" s="3"/>
      <c r="H23" s="3"/>
      <c r="I23" s="3"/>
      <c r="J23" s="3"/>
      <c r="K23" s="3"/>
      <c r="L23" s="3"/>
      <c r="M23" s="3"/>
    </row>
    <row r="24" spans="1:35" ht="15.75" thickBot="1">
      <c r="A24" s="3"/>
      <c r="B24" s="238" t="s">
        <v>299</v>
      </c>
      <c r="C24" s="319"/>
      <c r="D24" s="730" t="s">
        <v>300</v>
      </c>
      <c r="E24" s="730"/>
      <c r="F24" s="320"/>
      <c r="G24" s="730" t="s">
        <v>301</v>
      </c>
      <c r="H24" s="730"/>
      <c r="I24" s="741"/>
      <c r="J24" s="742"/>
      <c r="K24" s="3"/>
      <c r="L24" s="3"/>
      <c r="M24" s="3"/>
      <c r="N24" s="20"/>
    </row>
    <row r="25" spans="1:35" ht="26.25" customHeight="1" thickBot="1">
      <c r="A25" s="3"/>
      <c r="B25" s="86" t="s">
        <v>299</v>
      </c>
      <c r="C25" s="87"/>
      <c r="D25" s="87"/>
      <c r="E25" s="87"/>
      <c r="F25" s="87"/>
      <c r="G25" s="87"/>
      <c r="H25" s="227"/>
      <c r="I25" s="88"/>
      <c r="J25" s="88"/>
      <c r="K25" s="227" t="s">
        <v>431</v>
      </c>
      <c r="L25" s="87"/>
      <c r="M25" s="87"/>
      <c r="N25" s="335"/>
      <c r="O25" s="39"/>
      <c r="AI25" s="43"/>
    </row>
    <row r="26" spans="1:35">
      <c r="A26" s="3"/>
      <c r="B26" s="733" t="s">
        <v>302</v>
      </c>
      <c r="C26" s="734"/>
      <c r="D26" s="395" t="s">
        <v>2</v>
      </c>
      <c r="E26" s="90"/>
      <c r="F26" s="90"/>
      <c r="G26" s="90"/>
      <c r="H26" s="90"/>
      <c r="I26" s="90"/>
      <c r="J26" s="91"/>
      <c r="K26" s="90"/>
      <c r="L26" s="90"/>
      <c r="M26" s="90"/>
      <c r="N26" s="39"/>
      <c r="O26" s="39"/>
      <c r="AI26" s="43"/>
    </row>
    <row r="27" spans="1:35" ht="18.75">
      <c r="A27" s="3"/>
      <c r="B27" s="89" t="s">
        <v>303</v>
      </c>
      <c r="C27" s="90"/>
      <c r="D27" s="90"/>
      <c r="E27" s="90"/>
      <c r="F27" s="90"/>
      <c r="G27" s="90"/>
      <c r="H27" s="90"/>
      <c r="I27" s="90"/>
      <c r="J27" s="91"/>
      <c r="K27" s="90"/>
      <c r="L27" s="90"/>
      <c r="M27" s="90"/>
      <c r="N27" s="39"/>
      <c r="O27" s="39"/>
      <c r="AI27" s="43"/>
    </row>
    <row r="28" spans="1:35" ht="15.75" thickBot="1">
      <c r="A28" s="3"/>
      <c r="B28" s="3"/>
      <c r="C28" s="3"/>
      <c r="D28" s="3"/>
      <c r="E28" s="3"/>
      <c r="F28" s="3"/>
      <c r="G28" s="3"/>
      <c r="H28" s="3"/>
      <c r="I28" s="3"/>
      <c r="J28" s="3"/>
      <c r="K28" s="3"/>
      <c r="L28" s="3"/>
      <c r="M28" s="3"/>
    </row>
    <row r="29" spans="1:35" ht="15.75" thickBot="1">
      <c r="A29" s="3"/>
      <c r="B29" s="735" t="s">
        <v>307</v>
      </c>
      <c r="C29" s="736"/>
      <c r="D29" s="736"/>
      <c r="E29" s="736"/>
      <c r="F29" s="736"/>
      <c r="G29" s="736"/>
      <c r="H29" s="736"/>
      <c r="I29" s="736"/>
      <c r="J29" s="736"/>
      <c r="K29" s="736"/>
      <c r="L29" s="736"/>
      <c r="M29" s="736"/>
      <c r="N29" s="737"/>
      <c r="P29" s="175"/>
      <c r="Q29" s="176"/>
      <c r="R29" s="177">
        <f>+C33</f>
        <v>9172167.4499999993</v>
      </c>
      <c r="S29" s="175"/>
    </row>
    <row r="30" spans="1:35">
      <c r="A30" s="3"/>
      <c r="B30" s="92" t="s">
        <v>304</v>
      </c>
      <c r="C30" s="305" t="s">
        <v>62</v>
      </c>
      <c r="D30" s="305" t="s">
        <v>63</v>
      </c>
      <c r="E30" s="305" t="s">
        <v>64</v>
      </c>
      <c r="F30" s="305" t="s">
        <v>65</v>
      </c>
      <c r="G30" s="305" t="s">
        <v>72</v>
      </c>
      <c r="H30" s="305" t="s">
        <v>73</v>
      </c>
      <c r="I30" s="305" t="s">
        <v>74</v>
      </c>
      <c r="J30" s="305" t="s">
        <v>75</v>
      </c>
      <c r="K30" s="305" t="s">
        <v>76</v>
      </c>
      <c r="L30" s="305" t="s">
        <v>77</v>
      </c>
      <c r="M30" s="305" t="s">
        <v>78</v>
      </c>
      <c r="N30" s="306" t="s">
        <v>232</v>
      </c>
      <c r="O30" s="307" t="s">
        <v>316</v>
      </c>
      <c r="P30" s="566"/>
      <c r="Q30" s="488"/>
      <c r="R30" s="177">
        <f>+D33</f>
        <v>10668150.789999999</v>
      </c>
      <c r="S30" s="175"/>
    </row>
    <row r="31" spans="1:35">
      <c r="A31" s="3"/>
      <c r="B31" s="235" t="str">
        <f>CONCATENATE("Buget (in ",'Introducerea datelor'!$D$26,")")</f>
        <v>Buget (in €)</v>
      </c>
      <c r="C31" s="510">
        <v>2423956.81</v>
      </c>
      <c r="D31" s="510">
        <v>1495983.34</v>
      </c>
      <c r="E31" s="313">
        <v>1372440.97</v>
      </c>
      <c r="F31" s="426">
        <v>1023231</v>
      </c>
      <c r="G31" s="313"/>
      <c r="H31" s="426"/>
      <c r="I31" s="426"/>
      <c r="J31" s="313"/>
      <c r="K31" s="313"/>
      <c r="L31" s="313"/>
      <c r="M31" s="313"/>
      <c r="N31" s="313"/>
      <c r="O31" s="670">
        <f>F34/I6</f>
        <v>0.99994242481793838</v>
      </c>
      <c r="P31" s="566"/>
      <c r="Q31" s="488"/>
      <c r="R31" s="177">
        <f>+E33</f>
        <v>12040591.76</v>
      </c>
      <c r="S31" s="175"/>
    </row>
    <row r="32" spans="1:35">
      <c r="A32" s="3"/>
      <c r="B32" s="92" t="str">
        <f>CONCATENATE("Debursări de către FG (in ", $D$26,")")</f>
        <v>Debursări de către FG (in €)</v>
      </c>
      <c r="C32" s="510">
        <v>2872440.33</v>
      </c>
      <c r="D32" s="510">
        <v>2438194.39</v>
      </c>
      <c r="E32" s="314"/>
      <c r="F32" s="427"/>
      <c r="G32" s="314"/>
      <c r="H32" s="427"/>
      <c r="I32" s="426"/>
      <c r="J32" s="313"/>
      <c r="K32" s="313"/>
      <c r="L32" s="313"/>
      <c r="M32" s="313"/>
      <c r="N32" s="313"/>
      <c r="O32" s="671"/>
      <c r="P32" s="566"/>
      <c r="Q32" s="488"/>
      <c r="R32" s="177">
        <f>+F33</f>
        <v>13063822.76</v>
      </c>
      <c r="S32" s="175"/>
    </row>
    <row r="33" spans="1:35">
      <c r="A33" s="3"/>
      <c r="B33" s="93" t="s">
        <v>305</v>
      </c>
      <c r="C33" s="511">
        <v>9172167.4499999993</v>
      </c>
      <c r="D33" s="511">
        <f>IF(AND(D31=0,D32=0),0,+C33+D31)</f>
        <v>10668150.789999999</v>
      </c>
      <c r="E33" s="315">
        <f t="shared" ref="E33:N33" si="0">IF(AND(E31=0,E32=0),0,+D33+E31)</f>
        <v>12040591.76</v>
      </c>
      <c r="F33" s="428">
        <f>IF(AND(F31=0,F32=0),0,+E33+F31)</f>
        <v>13063822.76</v>
      </c>
      <c r="G33" s="315">
        <f t="shared" si="0"/>
        <v>0</v>
      </c>
      <c r="H33" s="428">
        <f t="shared" si="0"/>
        <v>0</v>
      </c>
      <c r="I33" s="428">
        <f t="shared" si="0"/>
        <v>0</v>
      </c>
      <c r="J33" s="315">
        <f t="shared" si="0"/>
        <v>0</v>
      </c>
      <c r="K33" s="315">
        <f t="shared" si="0"/>
        <v>0</v>
      </c>
      <c r="L33" s="315">
        <f t="shared" si="0"/>
        <v>0</v>
      </c>
      <c r="M33" s="315">
        <f t="shared" si="0"/>
        <v>0</v>
      </c>
      <c r="N33" s="315">
        <f t="shared" si="0"/>
        <v>0</v>
      </c>
      <c r="O33" s="671"/>
      <c r="P33" s="567"/>
      <c r="Q33" s="488"/>
      <c r="R33" s="177">
        <f>+G33</f>
        <v>0</v>
      </c>
      <c r="S33" s="175"/>
    </row>
    <row r="34" spans="1:35" ht="15.75" thickBot="1">
      <c r="A34" s="3"/>
      <c r="B34" s="94" t="s">
        <v>306</v>
      </c>
      <c r="C34" s="512">
        <v>9932743.2899999991</v>
      </c>
      <c r="D34" s="512">
        <f>IF(AND(D31=0,D32=0),0,+C34+D32)</f>
        <v>12370937.68</v>
      </c>
      <c r="E34" s="316">
        <f t="shared" ref="E34:N34" si="1">IF(AND(E31=0,E32=0),0,+D34+E32)</f>
        <v>12370937.68</v>
      </c>
      <c r="F34" s="429">
        <f t="shared" si="1"/>
        <v>12370937.68</v>
      </c>
      <c r="G34" s="316">
        <f>IF(AND(G31=0,G32=0),0,+F34+G32)</f>
        <v>0</v>
      </c>
      <c r="H34" s="429">
        <f t="shared" si="1"/>
        <v>0</v>
      </c>
      <c r="I34" s="429">
        <f t="shared" si="1"/>
        <v>0</v>
      </c>
      <c r="J34" s="316">
        <f t="shared" si="1"/>
        <v>0</v>
      </c>
      <c r="K34" s="316">
        <f t="shared" si="1"/>
        <v>0</v>
      </c>
      <c r="L34" s="316">
        <f t="shared" si="1"/>
        <v>0</v>
      </c>
      <c r="M34" s="316">
        <f t="shared" si="1"/>
        <v>0</v>
      </c>
      <c r="N34" s="316">
        <f t="shared" si="1"/>
        <v>0</v>
      </c>
      <c r="O34" s="672"/>
      <c r="P34" s="567"/>
      <c r="Q34" s="488"/>
      <c r="R34" s="177">
        <f>+H33</f>
        <v>0</v>
      </c>
      <c r="S34" s="175"/>
    </row>
    <row r="35" spans="1:35">
      <c r="A35" s="3"/>
      <c r="B35" s="3"/>
      <c r="C35" s="286">
        <f>+IF(AND(C30=$C$16,C33&lt;&gt;0),C34/C33,0)</f>
        <v>0</v>
      </c>
      <c r="D35" s="286">
        <f t="shared" ref="D35:N35" si="2">+IF(AND(D30=$C$16,D33&lt;&gt;0),D34/D33,0)</f>
        <v>0</v>
      </c>
      <c r="E35" s="286">
        <f t="shared" si="2"/>
        <v>0</v>
      </c>
      <c r="F35" s="286">
        <f t="shared" si="2"/>
        <v>0.94696153700725805</v>
      </c>
      <c r="G35" s="286">
        <f t="shared" si="2"/>
        <v>0</v>
      </c>
      <c r="H35" s="286">
        <f t="shared" si="2"/>
        <v>0</v>
      </c>
      <c r="I35" s="286">
        <f t="shared" si="2"/>
        <v>0</v>
      </c>
      <c r="J35" s="286">
        <f t="shared" si="2"/>
        <v>0</v>
      </c>
      <c r="K35" s="286">
        <f t="shared" si="2"/>
        <v>0</v>
      </c>
      <c r="L35" s="286">
        <f t="shared" si="2"/>
        <v>0</v>
      </c>
      <c r="M35" s="286">
        <f t="shared" si="2"/>
        <v>0</v>
      </c>
      <c r="N35" s="286">
        <f t="shared" si="2"/>
        <v>0</v>
      </c>
      <c r="O35" s="244"/>
      <c r="P35" s="568"/>
      <c r="Q35" s="489"/>
      <c r="R35" s="177">
        <f>+I33</f>
        <v>0</v>
      </c>
      <c r="S35" s="175"/>
    </row>
    <row r="36" spans="1:35" ht="18.75">
      <c r="A36" s="3"/>
      <c r="B36" s="89" t="s">
        <v>308</v>
      </c>
      <c r="C36" s="3"/>
      <c r="D36" s="3"/>
      <c r="E36" s="295"/>
      <c r="F36" s="3"/>
      <c r="G36" s="221"/>
      <c r="H36" s="3"/>
      <c r="I36" s="3"/>
      <c r="J36" s="3"/>
      <c r="K36" s="3"/>
      <c r="L36" s="3"/>
      <c r="M36" s="3"/>
      <c r="N36" s="40"/>
      <c r="O36" s="40"/>
      <c r="Q36" s="35"/>
      <c r="AI36" s="20"/>
    </row>
    <row r="37" spans="1:35" ht="15.75" thickBot="1">
      <c r="A37" s="3"/>
      <c r="B37" s="3"/>
      <c r="C37" s="3"/>
      <c r="D37" s="3"/>
      <c r="E37" s="3"/>
      <c r="F37" s="3"/>
      <c r="G37" s="3"/>
      <c r="H37" s="3"/>
      <c r="I37" s="3"/>
      <c r="J37" s="3"/>
      <c r="K37" s="3"/>
      <c r="L37" s="3"/>
      <c r="M37" s="3"/>
      <c r="N37" s="38"/>
      <c r="O37" s="38"/>
      <c r="Q37" s="35"/>
    </row>
    <row r="38" spans="1:35" ht="30" customHeight="1">
      <c r="A38" s="3"/>
      <c r="B38" s="321" t="s">
        <v>309</v>
      </c>
      <c r="C38" s="322" t="str">
        <f>CONCATENATE("Bugetul Cumulativ (în ",'Introducerea datelor'!$D$26,")")</f>
        <v>Bugetul Cumulativ (în €)</v>
      </c>
      <c r="D38" s="323" t="str">
        <f>CONCATENATE("Cheltuielile Cumulative (în ",'Introducerea datelor'!$D$26,")")</f>
        <v>Cheltuielile Cumulative (în €)</v>
      </c>
      <c r="E38" s="233"/>
      <c r="F38" s="246"/>
      <c r="G38" s="3"/>
      <c r="H38" s="3"/>
      <c r="I38" s="3"/>
      <c r="J38" s="99"/>
      <c r="K38" s="41"/>
      <c r="N38"/>
      <c r="O38"/>
      <c r="Q38" s="35"/>
      <c r="AE38" s="20"/>
      <c r="AF38" s="35"/>
    </row>
    <row r="39" spans="1:35" ht="46.5" customHeight="1">
      <c r="A39" s="3"/>
      <c r="B39" s="385" t="s">
        <v>311</v>
      </c>
      <c r="C39" s="430">
        <f>671890.36+9092.57+9092.57+9092.57+9092.57</f>
        <v>708260.63999999978</v>
      </c>
      <c r="D39" s="431">
        <f>728120.53+102223.84+1753.49+4485.73-7432.68+4042.95-9165.31+1793.81</f>
        <v>825822.35999999987</v>
      </c>
      <c r="E39" s="569"/>
      <c r="F39" s="302"/>
      <c r="G39" s="303"/>
      <c r="H39" s="3"/>
      <c r="I39" s="3"/>
      <c r="J39" s="100"/>
      <c r="K39" s="42"/>
      <c r="N39"/>
      <c r="O39"/>
      <c r="Q39" s="35"/>
      <c r="AE39" s="20"/>
      <c r="AF39" s="35"/>
    </row>
    <row r="40" spans="1:35" ht="31.5" customHeight="1">
      <c r="A40" s="3"/>
      <c r="B40" s="385" t="s">
        <v>312</v>
      </c>
      <c r="C40" s="430">
        <f>7238109.28+1410611.36+1276805+937859.03</f>
        <v>10863384.67</v>
      </c>
      <c r="D40" s="431">
        <f>5006646.89+2170340.92+1153058.14+1253806.94+1451109.33</f>
        <v>11034962.219999999</v>
      </c>
      <c r="E40" s="15"/>
      <c r="F40" s="302"/>
      <c r="G40" s="303"/>
      <c r="H40" s="3"/>
      <c r="I40" s="3"/>
      <c r="J40" s="3"/>
      <c r="K40" s="42"/>
      <c r="N40"/>
      <c r="O40"/>
      <c r="Q40" s="35"/>
      <c r="AE40" s="20"/>
      <c r="AF40" s="35"/>
    </row>
    <row r="41" spans="1:35" ht="48" customHeight="1">
      <c r="A41" s="3"/>
      <c r="B41" s="385" t="s">
        <v>313</v>
      </c>
      <c r="C41" s="432">
        <v>424100</v>
      </c>
      <c r="D41" s="431">
        <v>256477.4</v>
      </c>
      <c r="E41" s="15"/>
      <c r="F41" s="304"/>
      <c r="G41" s="3"/>
      <c r="H41" s="3"/>
      <c r="I41" s="3"/>
      <c r="J41" s="3"/>
      <c r="K41" s="42"/>
      <c r="N41"/>
      <c r="O41"/>
      <c r="Q41" s="35"/>
      <c r="AE41" s="20"/>
      <c r="AF41" s="35"/>
    </row>
    <row r="42" spans="1:35" ht="30" customHeight="1">
      <c r="A42" s="3"/>
      <c r="B42" s="385" t="s">
        <v>314</v>
      </c>
      <c r="C42" s="430">
        <v>104794</v>
      </c>
      <c r="D42" s="431">
        <v>92909.55</v>
      </c>
      <c r="E42" s="15"/>
      <c r="F42" s="301"/>
      <c r="G42" s="3"/>
      <c r="H42" s="3"/>
      <c r="I42" s="3"/>
      <c r="J42" s="3"/>
      <c r="K42" s="20"/>
      <c r="N42"/>
      <c r="O42"/>
      <c r="Q42" s="35"/>
      <c r="AE42" s="20"/>
      <c r="AF42" s="35"/>
    </row>
    <row r="43" spans="1:35">
      <c r="A43" s="3"/>
      <c r="B43" s="386" t="s">
        <v>315</v>
      </c>
      <c r="C43" s="432">
        <f>627837.84+96343.4+76279.41+86543.4+76279.4</f>
        <v>963283.45000000007</v>
      </c>
      <c r="D43" s="431">
        <f>652418.29+79845.89+85624.61+91873.36+82179.42</f>
        <v>991941.57000000007</v>
      </c>
      <c r="E43" s="15"/>
      <c r="F43" s="245"/>
      <c r="G43" s="3"/>
      <c r="H43" s="3"/>
      <c r="I43" s="3"/>
      <c r="J43" s="3"/>
      <c r="K43" s="20"/>
      <c r="N43"/>
      <c r="O43"/>
      <c r="Q43" s="35"/>
      <c r="AE43" s="20"/>
      <c r="AF43" s="35"/>
    </row>
    <row r="44" spans="1:35">
      <c r="A44" s="3"/>
      <c r="B44" s="386" t="s">
        <v>435</v>
      </c>
      <c r="C44" s="432"/>
      <c r="D44" s="431">
        <f>58814.1+5304.98+916.65+34+43.02</f>
        <v>65112.75</v>
      </c>
      <c r="E44" s="15"/>
      <c r="F44" s="343"/>
      <c r="G44" s="3"/>
      <c r="H44" s="3"/>
      <c r="I44" s="3"/>
      <c r="J44" s="3"/>
      <c r="K44" s="20"/>
      <c r="N44"/>
      <c r="O44"/>
      <c r="Q44" s="35"/>
      <c r="AE44" s="20"/>
      <c r="AF44" s="35"/>
    </row>
    <row r="45" spans="1:35">
      <c r="A45" s="3"/>
      <c r="B45" s="324"/>
      <c r="C45" s="432"/>
      <c r="D45" s="431"/>
      <c r="E45" s="15"/>
      <c r="F45" s="245"/>
      <c r="G45" s="15"/>
      <c r="H45" s="15"/>
      <c r="I45" s="15"/>
      <c r="J45" s="15"/>
      <c r="K45" s="20"/>
      <c r="N45"/>
      <c r="O45"/>
      <c r="Q45" s="35"/>
      <c r="AE45" s="35"/>
      <c r="AF45" s="35"/>
    </row>
    <row r="46" spans="1:35" ht="15.75" thickBot="1">
      <c r="A46" s="3"/>
      <c r="B46" s="325"/>
      <c r="C46" s="430"/>
      <c r="D46" s="431"/>
      <c r="E46" s="15"/>
      <c r="F46" s="15"/>
      <c r="G46" s="15"/>
      <c r="H46" s="15"/>
      <c r="I46" s="15"/>
      <c r="J46" s="15"/>
      <c r="K46" s="20"/>
      <c r="N46"/>
      <c r="O46"/>
      <c r="Q46" s="35"/>
      <c r="AE46" s="35"/>
      <c r="AF46" s="35"/>
    </row>
    <row r="47" spans="1:35" ht="15.75" thickBot="1">
      <c r="A47" s="3"/>
      <c r="B47" s="326" t="s">
        <v>39</v>
      </c>
      <c r="C47" s="433">
        <f>SUM(C39:C43)</f>
        <v>13063822.76</v>
      </c>
      <c r="D47" s="434">
        <f>SUM(D39:D44)</f>
        <v>13267225.85</v>
      </c>
      <c r="E47" s="244"/>
      <c r="F47" s="681" t="str">
        <f ca="1">+IF((ROUND(C47,0)=ROUND(OFFSET(B33,0,RIGHT('Introducerea datelor'!$C$16,LEN('Introducerea datelor'!$C$16)-1),1,1),0)),"OK: Data match","Warning: The data do not match")</f>
        <v>OK: Data match</v>
      </c>
      <c r="G47" s="682"/>
      <c r="H47" s="682"/>
      <c r="I47" s="683"/>
      <c r="N47" s="179"/>
      <c r="O47" s="177"/>
      <c r="P47" s="175"/>
      <c r="Q47" s="35"/>
      <c r="AE47" s="35"/>
      <c r="AF47" s="35"/>
    </row>
    <row r="48" spans="1:35">
      <c r="A48" s="3"/>
      <c r="B48" s="3"/>
      <c r="C48" s="170"/>
      <c r="D48" s="170"/>
      <c r="E48" s="230"/>
      <c r="F48" s="170"/>
      <c r="G48" s="170"/>
      <c r="H48" s="170"/>
      <c r="I48" s="170"/>
      <c r="J48" s="170"/>
      <c r="K48" s="170"/>
      <c r="L48" s="170"/>
      <c r="M48" s="170"/>
      <c r="N48" s="170"/>
      <c r="O48" s="170"/>
      <c r="P48" s="178"/>
      <c r="Q48" s="489"/>
      <c r="R48" s="177"/>
      <c r="S48" s="175"/>
    </row>
    <row r="49" spans="1:35" ht="18.75">
      <c r="A49" s="3"/>
      <c r="B49" s="89" t="s">
        <v>317</v>
      </c>
      <c r="C49" s="3"/>
      <c r="D49" s="3"/>
      <c r="E49" s="3"/>
      <c r="F49" s="3"/>
      <c r="G49" s="3"/>
      <c r="H49" s="3"/>
      <c r="I49" s="3"/>
      <c r="J49" s="3"/>
      <c r="K49" s="3"/>
      <c r="L49" s="3"/>
      <c r="M49" s="3"/>
      <c r="P49" s="175"/>
      <c r="Q49" s="488"/>
      <c r="R49" s="177">
        <f>+J33</f>
        <v>0</v>
      </c>
      <c r="S49" s="175"/>
    </row>
    <row r="50" spans="1:35" ht="15.75" thickBot="1">
      <c r="A50" s="3"/>
      <c r="B50" s="3"/>
      <c r="C50" s="3"/>
      <c r="D50" s="3"/>
      <c r="E50" s="3"/>
      <c r="F50" s="3"/>
      <c r="G50" s="3"/>
      <c r="H50" s="3"/>
      <c r="I50" s="3"/>
      <c r="J50" s="3"/>
      <c r="K50" s="3"/>
      <c r="L50" s="3"/>
      <c r="M50" s="3"/>
      <c r="P50" s="175"/>
      <c r="Q50" s="176"/>
      <c r="R50" s="177">
        <f>+K33</f>
        <v>0</v>
      </c>
      <c r="S50" s="175"/>
    </row>
    <row r="51" spans="1:35" ht="35.25" customHeight="1">
      <c r="A51" s="3"/>
      <c r="B51" s="249"/>
      <c r="C51" s="250" t="s">
        <v>322</v>
      </c>
      <c r="D51" s="250" t="s">
        <v>323</v>
      </c>
      <c r="E51" s="341" t="str">
        <f>CONCATENATE("Total Cheltuit și debursat (în ",D26,")")</f>
        <v>Total Cheltuit și debursat (în €)</v>
      </c>
      <c r="F51" s="398"/>
      <c r="G51" s="490"/>
      <c r="H51" s="246"/>
      <c r="I51" s="236"/>
      <c r="J51" s="236"/>
      <c r="K51" s="236"/>
      <c r="L51" s="236"/>
      <c r="M51" s="21"/>
      <c r="N51" s="21"/>
      <c r="O51" s="175"/>
      <c r="P51" s="176"/>
      <c r="Q51" s="177">
        <f>+M33</f>
        <v>0</v>
      </c>
      <c r="R51" s="175"/>
      <c r="AH51" s="20"/>
    </row>
    <row r="52" spans="1:35">
      <c r="A52" s="3"/>
      <c r="B52" s="247" t="s">
        <v>318</v>
      </c>
      <c r="C52" s="435">
        <v>12370937.68</v>
      </c>
      <c r="D52" s="436"/>
      <c r="E52" s="570">
        <f>+D52+C52</f>
        <v>12370937.68</v>
      </c>
      <c r="F52" s="398"/>
      <c r="G52" s="491"/>
      <c r="H52" s="251"/>
      <c r="I52" s="95"/>
      <c r="J52" s="172"/>
      <c r="K52" s="173"/>
      <c r="L52" s="96"/>
      <c r="M52" s="36"/>
      <c r="N52" s="36"/>
      <c r="O52" s="175"/>
      <c r="P52" s="175"/>
      <c r="Q52" s="175"/>
      <c r="R52" s="175"/>
      <c r="AH52" s="20"/>
    </row>
    <row r="53" spans="1:35">
      <c r="A53" s="3"/>
      <c r="B53" s="247" t="s">
        <v>319</v>
      </c>
      <c r="C53" s="435">
        <v>11732100</v>
      </c>
      <c r="D53" s="435">
        <v>1535125.58</v>
      </c>
      <c r="E53" s="570">
        <f>+D53+C53</f>
        <v>13267225.58</v>
      </c>
      <c r="F53" s="398"/>
      <c r="G53" s="492"/>
      <c r="H53" s="251"/>
      <c r="I53" s="95"/>
      <c r="J53" s="172"/>
      <c r="K53" s="172"/>
      <c r="L53" s="96"/>
      <c r="M53" s="37"/>
      <c r="N53" s="37"/>
      <c r="O53" s="175"/>
      <c r="P53" s="175"/>
      <c r="Q53" s="175"/>
      <c r="R53" s="175"/>
      <c r="AH53" s="20"/>
    </row>
    <row r="54" spans="1:35">
      <c r="A54" s="3"/>
      <c r="B54" s="247" t="s">
        <v>320</v>
      </c>
      <c r="C54" s="435">
        <v>194116.33000000002</v>
      </c>
      <c r="D54" s="435">
        <v>0</v>
      </c>
      <c r="E54" s="570">
        <f>+D54+C54</f>
        <v>194116.33000000002</v>
      </c>
      <c r="F54" s="398"/>
      <c r="G54" s="491"/>
      <c r="H54" s="251"/>
      <c r="I54" s="95"/>
      <c r="J54" s="172"/>
      <c r="K54" s="173"/>
      <c r="L54" s="96"/>
      <c r="M54" s="36"/>
      <c r="N54" s="36"/>
      <c r="O54"/>
      <c r="AH54" s="20"/>
    </row>
    <row r="55" spans="1:35" ht="15.75" thickBot="1">
      <c r="A55" s="3"/>
      <c r="B55" s="248" t="s">
        <v>321</v>
      </c>
      <c r="C55" s="437">
        <v>194116.33</v>
      </c>
      <c r="D55" s="437">
        <v>0</v>
      </c>
      <c r="E55" s="571">
        <f>+D55+C55</f>
        <v>194116.33</v>
      </c>
      <c r="F55" s="398"/>
      <c r="G55" s="493"/>
      <c r="H55" s="252"/>
      <c r="I55" s="97"/>
      <c r="J55" s="97"/>
      <c r="K55" s="97"/>
      <c r="L55" s="96"/>
      <c r="M55" s="37"/>
      <c r="N55" s="37"/>
      <c r="O55"/>
      <c r="AH55" s="20"/>
    </row>
    <row r="56" spans="1:35" ht="15.75" customHeight="1">
      <c r="A56" s="3"/>
      <c r="B56" s="3"/>
      <c r="C56" s="3"/>
      <c r="D56" s="3"/>
      <c r="E56" s="3"/>
      <c r="F56" s="3"/>
      <c r="G56" s="3"/>
      <c r="H56" s="3"/>
      <c r="I56" s="3"/>
      <c r="J56" s="3"/>
      <c r="K56" s="3"/>
      <c r="L56" s="3"/>
      <c r="M56" s="3"/>
      <c r="AI56" s="20"/>
    </row>
    <row r="57" spans="1:35">
      <c r="A57" s="3"/>
      <c r="B57" s="3"/>
      <c r="C57" s="3"/>
      <c r="D57" s="234"/>
      <c r="E57" s="3"/>
      <c r="F57" s="3"/>
      <c r="G57" s="3"/>
      <c r="H57" s="3"/>
      <c r="I57" s="3"/>
      <c r="J57" s="3"/>
      <c r="K57" s="3"/>
      <c r="L57" s="3"/>
      <c r="M57" s="3"/>
    </row>
    <row r="58" spans="1:35" ht="18.75">
      <c r="A58" s="3"/>
      <c r="B58" s="89" t="s">
        <v>386</v>
      </c>
      <c r="C58" s="3"/>
      <c r="D58" s="3"/>
      <c r="E58" s="3"/>
      <c r="F58" s="3"/>
      <c r="G58" s="3"/>
      <c r="H58" s="3"/>
      <c r="I58" s="3"/>
      <c r="J58" s="3"/>
      <c r="K58" s="3"/>
      <c r="L58" s="3"/>
      <c r="M58" s="3"/>
    </row>
    <row r="59" spans="1:35" ht="15.75" thickBot="1">
      <c r="A59" s="3"/>
      <c r="B59" s="3"/>
      <c r="C59" s="3"/>
      <c r="D59" s="3"/>
      <c r="E59" s="3"/>
      <c r="F59" s="3"/>
      <c r="G59" s="3"/>
      <c r="H59" s="3"/>
      <c r="I59" s="3"/>
      <c r="J59" s="3"/>
      <c r="K59" s="3"/>
      <c r="L59" s="3"/>
      <c r="M59" s="3"/>
    </row>
    <row r="60" spans="1:35">
      <c r="A60" s="3"/>
      <c r="B60" s="738" t="s">
        <v>324</v>
      </c>
      <c r="C60" s="739"/>
      <c r="D60" s="740"/>
      <c r="E60" s="3"/>
      <c r="F60" s="3"/>
      <c r="G60" s="3"/>
      <c r="H60" s="3"/>
      <c r="I60" s="3"/>
      <c r="J60" s="3"/>
      <c r="K60" s="3"/>
      <c r="L60" s="3"/>
      <c r="M60" s="35"/>
      <c r="O60"/>
    </row>
    <row r="61" spans="1:35">
      <c r="A61" s="3"/>
      <c r="B61" s="101"/>
      <c r="C61" s="254" t="s">
        <v>325</v>
      </c>
      <c r="D61" s="255" t="s">
        <v>326</v>
      </c>
      <c r="E61" s="398"/>
      <c r="F61" s="3"/>
      <c r="G61" s="3"/>
      <c r="H61" s="3"/>
      <c r="I61" s="3"/>
      <c r="J61" s="3"/>
      <c r="K61" s="3"/>
      <c r="L61" s="3"/>
      <c r="M61" s="35"/>
      <c r="O61"/>
    </row>
    <row r="62" spans="1:35">
      <c r="A62" s="3"/>
      <c r="B62" s="102" t="s">
        <v>327</v>
      </c>
      <c r="C62" s="514">
        <v>45</v>
      </c>
      <c r="D62" s="483">
        <v>45</v>
      </c>
      <c r="E62" s="398"/>
      <c r="F62" s="398"/>
      <c r="G62" s="3"/>
      <c r="H62" s="3"/>
      <c r="I62" s="3"/>
      <c r="J62" s="3"/>
      <c r="K62" s="3"/>
      <c r="L62" s="3"/>
      <c r="M62" s="35"/>
      <c r="O62"/>
    </row>
    <row r="63" spans="1:35">
      <c r="A63" s="3"/>
      <c r="B63" s="253" t="s">
        <v>328</v>
      </c>
      <c r="C63" s="514">
        <v>0</v>
      </c>
      <c r="D63" s="483">
        <v>0</v>
      </c>
      <c r="E63" s="3"/>
      <c r="F63" s="3"/>
      <c r="G63" s="3"/>
      <c r="H63" s="251"/>
      <c r="I63" s="251"/>
      <c r="J63" s="3"/>
      <c r="K63" s="3"/>
      <c r="L63" s="3"/>
      <c r="M63" s="35"/>
      <c r="O63"/>
    </row>
    <row r="64" spans="1:35" ht="15.75" thickBot="1">
      <c r="A64" s="3"/>
      <c r="B64" s="103" t="s">
        <v>329</v>
      </c>
      <c r="C64" s="484">
        <v>0</v>
      </c>
      <c r="D64" s="485">
        <v>0</v>
      </c>
      <c r="E64" s="3"/>
      <c r="F64" s="3"/>
      <c r="G64" s="3"/>
      <c r="H64" s="251"/>
      <c r="I64" s="251"/>
      <c r="J64" s="3"/>
      <c r="K64" s="3"/>
      <c r="L64" s="3"/>
      <c r="M64" s="35"/>
      <c r="O64"/>
    </row>
    <row r="65" spans="1:30">
      <c r="A65" s="3"/>
      <c r="B65" s="3"/>
      <c r="C65" s="3"/>
      <c r="D65" s="3"/>
      <c r="E65" s="3"/>
      <c r="F65" s="3"/>
      <c r="G65" s="3"/>
      <c r="H65" s="3"/>
      <c r="I65" s="3"/>
      <c r="J65" s="3"/>
      <c r="K65" s="3"/>
      <c r="L65" s="3"/>
      <c r="M65" s="3"/>
    </row>
    <row r="66" spans="1:30" ht="15.75" thickBot="1">
      <c r="A66" s="3"/>
      <c r="B66" s="3"/>
      <c r="C66" s="3"/>
      <c r="D66" s="3"/>
      <c r="E66" s="3"/>
      <c r="F66" s="3"/>
      <c r="G66" s="3"/>
      <c r="H66" s="3"/>
      <c r="I66" s="3"/>
      <c r="J66" s="3"/>
      <c r="K66" s="3"/>
      <c r="L66" s="337"/>
      <c r="M66" s="3"/>
      <c r="AC66" s="19"/>
      <c r="AD66" s="19"/>
    </row>
    <row r="67" spans="1:30" ht="19.5" thickBot="1">
      <c r="A67" s="3"/>
      <c r="B67" s="104" t="s">
        <v>332</v>
      </c>
      <c r="C67" s="105"/>
      <c r="D67" s="105"/>
      <c r="E67" s="105"/>
      <c r="F67" s="105"/>
      <c r="G67" s="105" t="s">
        <v>331</v>
      </c>
      <c r="H67" s="390"/>
      <c r="I67" s="105"/>
      <c r="J67" s="106"/>
      <c r="K67" s="106"/>
      <c r="L67" s="338"/>
      <c r="M67" s="339"/>
      <c r="N67" s="83"/>
      <c r="O67" s="83"/>
      <c r="P67" s="83"/>
      <c r="S67" s="43"/>
      <c r="AC67" s="19"/>
      <c r="AD67" s="19"/>
    </row>
    <row r="68" spans="1:30" ht="18.75">
      <c r="A68" s="3"/>
      <c r="B68" s="108"/>
      <c r="C68" s="107"/>
      <c r="D68" s="107"/>
      <c r="E68" s="107"/>
      <c r="F68" s="107"/>
      <c r="G68" s="107"/>
      <c r="H68" s="107"/>
      <c r="I68" s="107"/>
      <c r="J68" s="107"/>
      <c r="K68" s="109"/>
      <c r="L68" s="109"/>
      <c r="M68" s="107"/>
      <c r="N68" s="83"/>
      <c r="O68" s="83"/>
      <c r="P68" s="83"/>
      <c r="S68" s="43"/>
      <c r="AC68" s="19"/>
      <c r="AD68" s="19"/>
    </row>
    <row r="69" spans="1:30" ht="18.75">
      <c r="A69" s="3"/>
      <c r="B69" s="108" t="s">
        <v>333</v>
      </c>
      <c r="C69" s="107"/>
      <c r="D69" s="107"/>
      <c r="E69" s="107"/>
      <c r="F69" s="107"/>
      <c r="G69" s="107"/>
      <c r="H69" s="107"/>
      <c r="I69" s="107"/>
      <c r="J69" s="107"/>
      <c r="K69" s="109"/>
      <c r="L69" s="109"/>
      <c r="M69" s="107"/>
      <c r="N69" s="83"/>
      <c r="O69" s="83"/>
      <c r="P69" s="83"/>
      <c r="S69" s="43"/>
      <c r="AC69" s="19"/>
      <c r="AD69" s="19"/>
    </row>
    <row r="70" spans="1:30" ht="15.75" thickBot="1">
      <c r="A70" s="3"/>
      <c r="B70" s="2"/>
      <c r="C70" s="110"/>
      <c r="D70" s="110"/>
      <c r="E70" s="110"/>
      <c r="F70" s="110"/>
      <c r="G70" s="110"/>
      <c r="H70" s="2"/>
      <c r="I70" s="110"/>
      <c r="J70" s="2"/>
      <c r="K70" s="2"/>
      <c r="L70" s="2"/>
      <c r="M70" s="2"/>
      <c r="N70" s="20"/>
      <c r="O70" s="19"/>
      <c r="P70" s="19"/>
      <c r="Q70" s="19"/>
      <c r="R70" s="19"/>
      <c r="S70" s="19"/>
      <c r="AD70" s="19"/>
    </row>
    <row r="71" spans="1:30" ht="60">
      <c r="A71" s="3"/>
      <c r="B71" s="731"/>
      <c r="C71" s="732"/>
      <c r="D71" s="111" t="s">
        <v>336</v>
      </c>
      <c r="E71" s="112" t="s">
        <v>337</v>
      </c>
      <c r="F71" s="112" t="s">
        <v>338</v>
      </c>
      <c r="G71" s="113" t="s">
        <v>39</v>
      </c>
      <c r="H71" s="259"/>
      <c r="I71" s="260"/>
      <c r="J71" s="15"/>
      <c r="K71" s="2"/>
      <c r="L71" s="2"/>
      <c r="M71" s="2"/>
      <c r="N71" s="20"/>
      <c r="O71" s="19"/>
      <c r="P71" s="19"/>
      <c r="Q71" s="19"/>
      <c r="R71" s="19"/>
      <c r="S71" s="19"/>
    </row>
    <row r="72" spans="1:30">
      <c r="A72" s="3"/>
      <c r="B72" s="791" t="s">
        <v>334</v>
      </c>
      <c r="C72" s="792"/>
      <c r="D72" s="219">
        <v>4</v>
      </c>
      <c r="E72" s="219"/>
      <c r="F72" s="219"/>
      <c r="G72" s="513">
        <f>SUM(D72:F72)</f>
        <v>4</v>
      </c>
      <c r="H72" s="245"/>
      <c r="I72" s="258"/>
      <c r="J72" s="258"/>
      <c r="K72" s="2" t="s">
        <v>330</v>
      </c>
      <c r="L72" s="2"/>
      <c r="M72" s="2"/>
      <c r="N72" s="20"/>
      <c r="O72" s="19"/>
      <c r="P72" s="19"/>
      <c r="Q72" s="19"/>
      <c r="R72" s="19"/>
      <c r="S72" s="19"/>
    </row>
    <row r="73" spans="1:30" ht="15.75" thickBot="1">
      <c r="A73" s="3"/>
      <c r="B73" s="726" t="s">
        <v>335</v>
      </c>
      <c r="C73" s="727"/>
      <c r="D73" s="220"/>
      <c r="E73" s="220"/>
      <c r="F73" s="220"/>
      <c r="G73" s="116">
        <f>SUM(D73:F73)</f>
        <v>0</v>
      </c>
      <c r="H73" s="245"/>
      <c r="I73" s="15"/>
      <c r="J73" s="15"/>
      <c r="K73" s="2"/>
      <c r="L73" s="2"/>
      <c r="M73" s="2"/>
      <c r="N73" s="19"/>
      <c r="O73" s="19"/>
      <c r="P73" s="19"/>
      <c r="Q73" s="19"/>
      <c r="R73" s="19"/>
      <c r="S73" s="19"/>
    </row>
    <row r="74" spans="1:30">
      <c r="A74" s="3"/>
      <c r="B74" s="2"/>
      <c r="C74" s="2"/>
      <c r="D74" s="2"/>
      <c r="E74" s="2"/>
      <c r="F74" s="2"/>
      <c r="G74" s="2"/>
      <c r="H74" s="2"/>
      <c r="I74" s="2"/>
      <c r="J74" s="2"/>
      <c r="K74" s="2"/>
      <c r="L74" s="2"/>
      <c r="M74" s="2"/>
      <c r="N74" s="19"/>
      <c r="O74" s="19"/>
      <c r="P74" s="19"/>
      <c r="Q74" s="19"/>
      <c r="R74" s="19"/>
      <c r="S74" s="19"/>
    </row>
    <row r="75" spans="1:30">
      <c r="A75" s="3"/>
      <c r="B75" s="2"/>
      <c r="C75" s="2"/>
      <c r="D75" s="2"/>
      <c r="E75" s="2"/>
      <c r="F75" s="2"/>
      <c r="G75" s="2"/>
      <c r="H75" s="2"/>
      <c r="I75" s="2"/>
      <c r="J75" s="2"/>
      <c r="K75" s="2"/>
      <c r="L75" s="2"/>
      <c r="M75" s="2"/>
      <c r="N75" s="19"/>
      <c r="O75" s="19"/>
      <c r="P75" s="19"/>
      <c r="S75" s="19"/>
    </row>
    <row r="76" spans="1:30" ht="18.75">
      <c r="A76" s="3"/>
      <c r="B76" s="108" t="s">
        <v>339</v>
      </c>
      <c r="C76" s="2"/>
      <c r="D76" s="2"/>
      <c r="E76" s="2"/>
      <c r="F76" s="2"/>
      <c r="G76" s="2"/>
      <c r="H76" s="2"/>
      <c r="I76" s="2"/>
      <c r="J76" s="2"/>
      <c r="K76" s="2"/>
      <c r="L76" s="2"/>
      <c r="M76" s="2"/>
      <c r="N76" s="19"/>
      <c r="O76" s="19"/>
      <c r="P76" s="19"/>
      <c r="S76" s="19"/>
    </row>
    <row r="77" spans="1:30" ht="15.75" thickBot="1">
      <c r="A77" s="3"/>
      <c r="B77" s="2"/>
      <c r="C77" s="2"/>
      <c r="D77" s="2"/>
      <c r="E77" s="2"/>
      <c r="F77" s="2"/>
      <c r="G77" s="2"/>
      <c r="H77" s="2"/>
      <c r="I77" s="2"/>
      <c r="J77" s="2"/>
      <c r="K77" s="2"/>
      <c r="L77" s="2"/>
      <c r="M77" s="2"/>
      <c r="N77" s="19"/>
      <c r="O77" s="19"/>
      <c r="P77" s="19"/>
      <c r="S77" s="19"/>
    </row>
    <row r="78" spans="1:30">
      <c r="A78" s="3"/>
      <c r="B78" s="117"/>
      <c r="C78" s="389" t="s">
        <v>340</v>
      </c>
      <c r="D78" s="389" t="s">
        <v>341</v>
      </c>
      <c r="E78" s="118" t="s">
        <v>342</v>
      </c>
      <c r="F78" s="15"/>
      <c r="G78" s="15"/>
      <c r="H78" s="15"/>
      <c r="I78" s="260"/>
      <c r="J78" s="2"/>
      <c r="K78" s="2"/>
      <c r="L78" s="2"/>
      <c r="M78" s="2"/>
      <c r="N78" s="19"/>
      <c r="O78" s="19"/>
      <c r="P78" s="19"/>
      <c r="S78" s="19"/>
    </row>
    <row r="79" spans="1:30" ht="15.75" thickBot="1">
      <c r="A79" s="3"/>
      <c r="B79" s="119" t="s">
        <v>282</v>
      </c>
      <c r="C79" s="515">
        <v>6</v>
      </c>
      <c r="D79" s="515">
        <v>6</v>
      </c>
      <c r="E79" s="516">
        <f>+C79-D79</f>
        <v>0</v>
      </c>
      <c r="F79" s="226"/>
      <c r="G79" s="231"/>
      <c r="H79" s="15"/>
      <c r="I79" s="258"/>
      <c r="J79" s="2"/>
      <c r="K79" s="2"/>
      <c r="L79" s="2"/>
      <c r="M79" s="2"/>
      <c r="N79" s="19"/>
      <c r="O79" s="19"/>
      <c r="P79" s="19"/>
      <c r="S79" s="19"/>
    </row>
    <row r="80" spans="1:30">
      <c r="A80" s="3"/>
      <c r="B80" s="2"/>
      <c r="C80" s="2"/>
      <c r="D80" s="2"/>
      <c r="E80" s="2"/>
      <c r="F80" s="2"/>
      <c r="G80" s="2"/>
      <c r="H80" s="2"/>
      <c r="I80" s="2"/>
      <c r="J80" s="2"/>
      <c r="K80" s="2"/>
      <c r="L80" s="2"/>
      <c r="M80" s="2"/>
      <c r="N80" s="19"/>
      <c r="O80" s="19"/>
      <c r="P80" s="19"/>
      <c r="S80" s="19"/>
    </row>
    <row r="81" spans="1:36" ht="18.75">
      <c r="A81" s="3"/>
      <c r="B81" s="108" t="s">
        <v>343</v>
      </c>
      <c r="C81" s="2"/>
      <c r="D81" s="2"/>
      <c r="E81" s="2"/>
      <c r="F81" s="2"/>
      <c r="G81" s="2"/>
      <c r="H81" s="2"/>
      <c r="I81" s="2"/>
      <c r="J81" s="2"/>
      <c r="K81" s="2"/>
      <c r="L81" s="2"/>
      <c r="M81" s="2"/>
      <c r="N81" s="19"/>
      <c r="O81" s="19"/>
      <c r="P81" s="19"/>
      <c r="S81" s="19"/>
    </row>
    <row r="82" spans="1:36" ht="15.75" thickBot="1">
      <c r="A82" s="3"/>
      <c r="B82" s="2"/>
      <c r="C82" s="2"/>
      <c r="D82" s="2"/>
      <c r="E82" s="2"/>
      <c r="F82" s="2"/>
      <c r="G82" s="2"/>
      <c r="H82" s="2"/>
      <c r="I82" s="2"/>
      <c r="J82" s="2"/>
      <c r="K82" s="2"/>
      <c r="L82" s="2"/>
      <c r="M82" s="2"/>
      <c r="N82" s="19"/>
      <c r="O82" s="19"/>
      <c r="P82" s="19"/>
      <c r="S82" s="19"/>
    </row>
    <row r="83" spans="1:36" ht="30">
      <c r="A83" s="3"/>
      <c r="B83" s="117"/>
      <c r="C83" s="389" t="s">
        <v>344</v>
      </c>
      <c r="D83" s="389" t="s">
        <v>345</v>
      </c>
      <c r="E83" s="389" t="s">
        <v>346</v>
      </c>
      <c r="F83" s="389" t="s">
        <v>347</v>
      </c>
      <c r="G83" s="144" t="s">
        <v>348</v>
      </c>
      <c r="H83" s="232"/>
      <c r="I83" s="260"/>
      <c r="J83" s="2"/>
      <c r="K83" s="2"/>
      <c r="L83" s="2"/>
      <c r="M83" s="2"/>
      <c r="N83" s="19"/>
      <c r="O83" s="19"/>
      <c r="P83" s="19"/>
      <c r="S83" s="19"/>
    </row>
    <row r="84" spans="1:36" ht="15.75" thickBot="1">
      <c r="A84" s="3"/>
      <c r="B84" s="119" t="s">
        <v>79</v>
      </c>
      <c r="C84" s="515">
        <v>0</v>
      </c>
      <c r="D84" s="515">
        <v>0</v>
      </c>
      <c r="E84" s="515">
        <v>0</v>
      </c>
      <c r="F84" s="515">
        <v>0</v>
      </c>
      <c r="G84" s="517">
        <v>0</v>
      </c>
      <c r="H84" s="261"/>
      <c r="I84" s="245"/>
      <c r="J84" s="2"/>
      <c r="K84" s="2"/>
      <c r="L84" s="2"/>
      <c r="M84" s="2"/>
      <c r="N84" s="19"/>
      <c r="O84" s="19"/>
      <c r="P84" s="19"/>
      <c r="S84" s="19"/>
    </row>
    <row r="85" spans="1:36">
      <c r="A85" s="3"/>
      <c r="B85" s="2"/>
      <c r="C85" s="518"/>
      <c r="D85" s="518"/>
      <c r="E85" s="518"/>
      <c r="F85" s="518"/>
      <c r="G85" s="518"/>
      <c r="H85" s="2"/>
      <c r="J85" s="2"/>
      <c r="K85" s="2"/>
      <c r="L85" s="2"/>
      <c r="M85" s="2"/>
      <c r="N85" s="19"/>
      <c r="O85" s="19"/>
      <c r="P85" s="19"/>
      <c r="S85" s="19"/>
    </row>
    <row r="86" spans="1:36" ht="18.75">
      <c r="A86" s="3"/>
      <c r="B86" s="108" t="s">
        <v>349</v>
      </c>
      <c r="C86" s="2"/>
      <c r="D86" s="2"/>
      <c r="E86" s="2"/>
      <c r="F86" s="2"/>
      <c r="G86" s="2"/>
      <c r="H86" s="2"/>
      <c r="I86" s="2"/>
      <c r="J86" s="2"/>
      <c r="K86" s="2"/>
      <c r="L86" s="2"/>
      <c r="M86" s="2"/>
      <c r="N86" s="19"/>
      <c r="O86" s="19"/>
      <c r="P86" s="19"/>
      <c r="S86" s="19"/>
    </row>
    <row r="87" spans="1:36" ht="15.75" thickBot="1">
      <c r="A87" s="3"/>
      <c r="B87" s="2"/>
      <c r="C87" s="2"/>
      <c r="D87" s="2"/>
      <c r="E87" s="2"/>
      <c r="F87" s="2"/>
      <c r="G87" s="2"/>
      <c r="H87" s="2"/>
      <c r="I87" s="2"/>
      <c r="J87" s="2"/>
      <c r="K87" s="2"/>
      <c r="L87" s="2"/>
      <c r="M87" s="2"/>
      <c r="N87" s="19"/>
      <c r="O87" s="19"/>
      <c r="P87" s="19"/>
      <c r="S87" s="19"/>
    </row>
    <row r="88" spans="1:36">
      <c r="A88" s="3"/>
      <c r="B88" s="117"/>
      <c r="C88" s="120" t="s">
        <v>352</v>
      </c>
      <c r="D88" s="120" t="s">
        <v>353</v>
      </c>
      <c r="E88" s="121" t="s">
        <v>354</v>
      </c>
      <c r="F88" s="2"/>
      <c r="G88" s="2"/>
      <c r="H88" s="2"/>
      <c r="I88" s="2"/>
      <c r="J88" s="19"/>
      <c r="K88" s="19"/>
      <c r="L88" s="19"/>
      <c r="N88"/>
      <c r="O88" s="19"/>
      <c r="AG88" s="35"/>
      <c r="AJ88"/>
    </row>
    <row r="89" spans="1:36">
      <c r="A89" s="3"/>
      <c r="B89" s="114" t="s">
        <v>350</v>
      </c>
      <c r="C89" s="219"/>
      <c r="D89" s="519"/>
      <c r="E89" s="520">
        <f>C89-D89</f>
        <v>0</v>
      </c>
      <c r="F89" s="2"/>
      <c r="G89" s="2"/>
      <c r="H89" s="2"/>
      <c r="I89" s="2"/>
      <c r="J89" s="19"/>
      <c r="K89" s="19"/>
      <c r="L89" s="19"/>
      <c r="N89"/>
      <c r="O89" s="19"/>
      <c r="AG89" s="35"/>
      <c r="AJ89"/>
    </row>
    <row r="90" spans="1:36" ht="15.75" thickBot="1">
      <c r="A90" s="3"/>
      <c r="B90" s="115" t="s">
        <v>351</v>
      </c>
      <c r="C90" s="220"/>
      <c r="D90" s="521"/>
      <c r="E90" s="522">
        <f>C90-D90</f>
        <v>0</v>
      </c>
      <c r="F90" s="2"/>
      <c r="G90" s="2"/>
      <c r="H90" s="2"/>
      <c r="I90" s="2"/>
      <c r="J90" s="19"/>
      <c r="K90" s="19"/>
      <c r="L90" s="19"/>
      <c r="N90"/>
      <c r="O90" s="19"/>
      <c r="AG90" s="35"/>
      <c r="AJ90"/>
    </row>
    <row r="91" spans="1:36">
      <c r="A91" s="3"/>
      <c r="B91" s="2"/>
      <c r="C91" s="2"/>
      <c r="D91" s="2"/>
      <c r="E91" s="2"/>
      <c r="F91" s="2"/>
      <c r="G91" s="2"/>
      <c r="H91" s="2"/>
      <c r="I91" s="2"/>
      <c r="J91" s="2"/>
      <c r="K91" s="2"/>
      <c r="L91" s="2"/>
      <c r="M91" s="2"/>
      <c r="N91" s="19"/>
      <c r="O91" s="19"/>
      <c r="P91" s="19"/>
      <c r="S91" s="19"/>
    </row>
    <row r="92" spans="1:36" ht="18.75">
      <c r="A92" s="3"/>
      <c r="B92" s="108" t="s">
        <v>355</v>
      </c>
      <c r="C92" s="2"/>
      <c r="D92" s="2"/>
      <c r="E92" s="2"/>
      <c r="F92" s="2"/>
      <c r="G92" s="2"/>
      <c r="H92" s="2"/>
      <c r="I92" s="2"/>
      <c r="J92" s="2"/>
      <c r="K92" s="2"/>
      <c r="L92" s="2"/>
      <c r="M92" s="2"/>
      <c r="N92" s="19"/>
      <c r="O92" s="19"/>
      <c r="P92" s="19"/>
      <c r="S92" s="19"/>
    </row>
    <row r="93" spans="1:36" ht="15.75" thickBot="1">
      <c r="A93" s="3"/>
      <c r="B93" s="2"/>
      <c r="C93" s="2"/>
      <c r="D93" s="2"/>
      <c r="E93" s="2"/>
      <c r="F93" s="2"/>
      <c r="G93" s="2"/>
      <c r="H93" s="2"/>
      <c r="I93" s="15"/>
      <c r="J93" s="15"/>
      <c r="K93" s="15"/>
      <c r="L93" s="15"/>
      <c r="M93" s="15"/>
      <c r="N93" s="20"/>
      <c r="O93" s="20"/>
      <c r="P93" s="20"/>
      <c r="S93" s="19"/>
    </row>
    <row r="94" spans="1:36">
      <c r="A94" s="3"/>
      <c r="B94" s="186"/>
      <c r="C94" s="308" t="s">
        <v>62</v>
      </c>
      <c r="D94" s="308" t="s">
        <v>63</v>
      </c>
      <c r="E94" s="308" t="s">
        <v>64</v>
      </c>
      <c r="F94" s="308" t="s">
        <v>65</v>
      </c>
      <c r="G94" s="308" t="s">
        <v>72</v>
      </c>
      <c r="H94" s="308" t="s">
        <v>73</v>
      </c>
      <c r="I94" s="308" t="s">
        <v>74</v>
      </c>
      <c r="J94" s="308" t="s">
        <v>75</v>
      </c>
      <c r="K94" s="308" t="s">
        <v>76</v>
      </c>
      <c r="L94" s="308" t="s">
        <v>77</v>
      </c>
      <c r="M94" s="308" t="s">
        <v>78</v>
      </c>
      <c r="N94" s="309" t="s">
        <v>232</v>
      </c>
      <c r="O94" s="20"/>
      <c r="P94" s="20"/>
      <c r="S94" s="19"/>
    </row>
    <row r="95" spans="1:36" ht="15" customHeight="1">
      <c r="A95" s="3"/>
      <c r="B95" s="310" t="s">
        <v>356</v>
      </c>
      <c r="C95" s="438">
        <v>6155291.4199999999</v>
      </c>
      <c r="D95" s="438">
        <v>1234940.51</v>
      </c>
      <c r="E95" s="296">
        <v>1160566.44</v>
      </c>
      <c r="F95" s="296">
        <f>239928.43+561960</f>
        <v>801888.42999999993</v>
      </c>
      <c r="G95" s="296"/>
      <c r="H95" s="438"/>
      <c r="I95" s="438"/>
      <c r="J95" s="296"/>
      <c r="K95" s="296"/>
      <c r="L95" s="296"/>
      <c r="M95" s="296"/>
      <c r="N95" s="375"/>
      <c r="O95" s="20"/>
      <c r="P95" s="20"/>
      <c r="S95" s="19"/>
    </row>
    <row r="96" spans="1:36" ht="15" customHeight="1">
      <c r="A96" s="3"/>
      <c r="B96" s="310" t="s">
        <v>357</v>
      </c>
      <c r="C96" s="438">
        <v>5913389.6299999999</v>
      </c>
      <c r="D96" s="438">
        <f>2400+16044.69+2574+981989.51</f>
        <v>1003008.2</v>
      </c>
      <c r="E96" s="296">
        <f>1114012.95+7490.25-21018.69</f>
        <v>1100484.51</v>
      </c>
      <c r="F96" s="296">
        <f>219916.95+1102839.83-75541+40375</f>
        <v>1287590.78</v>
      </c>
      <c r="G96" s="296"/>
      <c r="H96" s="438"/>
      <c r="I96" s="438"/>
      <c r="J96" s="296"/>
      <c r="K96" s="296"/>
      <c r="L96" s="296"/>
      <c r="M96" s="296"/>
      <c r="N96" s="375"/>
      <c r="O96" s="20"/>
      <c r="P96" s="20"/>
      <c r="S96" s="19"/>
    </row>
    <row r="97" spans="1:19" ht="15" customHeight="1">
      <c r="A97" s="3"/>
      <c r="B97" s="310" t="s">
        <v>358</v>
      </c>
      <c r="C97" s="438">
        <v>5913389.6299999999</v>
      </c>
      <c r="D97" s="438">
        <v>981989.51</v>
      </c>
      <c r="E97" s="296">
        <v>1114012.95</v>
      </c>
      <c r="F97" s="296">
        <f>219916.95+1102839.83</f>
        <v>1322756.78</v>
      </c>
      <c r="G97" s="296"/>
      <c r="H97" s="438"/>
      <c r="I97" s="438"/>
      <c r="J97" s="296"/>
      <c r="K97" s="296"/>
      <c r="L97" s="296"/>
      <c r="M97" s="296"/>
      <c r="N97" s="375"/>
      <c r="O97" s="20"/>
      <c r="P97" s="20"/>
      <c r="S97" s="19"/>
    </row>
    <row r="98" spans="1:19" ht="15" customHeight="1">
      <c r="A98" s="3"/>
      <c r="B98" s="263" t="s">
        <v>359</v>
      </c>
      <c r="C98" s="523">
        <v>6155290.9999999991</v>
      </c>
      <c r="D98" s="439">
        <f>+C98+D95</f>
        <v>7390231.5099999988</v>
      </c>
      <c r="E98" s="297">
        <f>+D98+E95</f>
        <v>8550797.9499999993</v>
      </c>
      <c r="F98" s="297">
        <f t="shared" ref="F98:N98" si="3">+E98+F95</f>
        <v>9352686.379999999</v>
      </c>
      <c r="G98" s="297">
        <f t="shared" si="3"/>
        <v>9352686.379999999</v>
      </c>
      <c r="H98" s="439">
        <f t="shared" si="3"/>
        <v>9352686.379999999</v>
      </c>
      <c r="I98" s="439">
        <f t="shared" si="3"/>
        <v>9352686.379999999</v>
      </c>
      <c r="J98" s="297">
        <f t="shared" si="3"/>
        <v>9352686.379999999</v>
      </c>
      <c r="K98" s="297">
        <f t="shared" si="3"/>
        <v>9352686.379999999</v>
      </c>
      <c r="L98" s="439">
        <f>+K98+L95</f>
        <v>9352686.379999999</v>
      </c>
      <c r="M98" s="439">
        <f t="shared" si="3"/>
        <v>9352686.379999999</v>
      </c>
      <c r="N98" s="494">
        <f t="shared" si="3"/>
        <v>9352686.379999999</v>
      </c>
      <c r="O98" s="20"/>
      <c r="P98" s="20"/>
      <c r="S98" s="19"/>
    </row>
    <row r="99" spans="1:19" ht="15" customHeight="1">
      <c r="A99" s="3"/>
      <c r="B99" s="263" t="s">
        <v>360</v>
      </c>
      <c r="C99" s="523">
        <v>6226215.8600000003</v>
      </c>
      <c r="D99" s="439">
        <f t="shared" ref="D99:N99" si="4">+C99+D96</f>
        <v>7229224.0600000005</v>
      </c>
      <c r="E99" s="297">
        <f>+D99+E96</f>
        <v>8329708.5700000003</v>
      </c>
      <c r="F99" s="297">
        <f t="shared" si="4"/>
        <v>9617299.3499999996</v>
      </c>
      <c r="G99" s="297">
        <f t="shared" si="4"/>
        <v>9617299.3499999996</v>
      </c>
      <c r="H99" s="439">
        <f t="shared" si="4"/>
        <v>9617299.3499999996</v>
      </c>
      <c r="I99" s="439">
        <f>+H99+I96</f>
        <v>9617299.3499999996</v>
      </c>
      <c r="J99" s="297">
        <f t="shared" si="4"/>
        <v>9617299.3499999996</v>
      </c>
      <c r="K99" s="297">
        <f>+J99+K96</f>
        <v>9617299.3499999996</v>
      </c>
      <c r="L99" s="439">
        <f>+K99+L96</f>
        <v>9617299.3499999996</v>
      </c>
      <c r="M99" s="439">
        <f t="shared" si="4"/>
        <v>9617299.3499999996</v>
      </c>
      <c r="N99" s="494">
        <f t="shared" si="4"/>
        <v>9617299.3499999996</v>
      </c>
      <c r="O99" s="20"/>
      <c r="P99" s="20"/>
      <c r="S99" s="19"/>
    </row>
    <row r="100" spans="1:19" ht="15.75" thickBot="1">
      <c r="A100" s="3"/>
      <c r="B100" s="373" t="s">
        <v>361</v>
      </c>
      <c r="C100" s="524">
        <v>5932415.0899999999</v>
      </c>
      <c r="D100" s="440">
        <f t="shared" ref="D100:N100" si="5">+C100+D97</f>
        <v>6914404.5999999996</v>
      </c>
      <c r="E100" s="374">
        <f>+D100+E97</f>
        <v>8028417.5499999998</v>
      </c>
      <c r="F100" s="374">
        <f t="shared" si="5"/>
        <v>9351174.3300000001</v>
      </c>
      <c r="G100" s="374">
        <f t="shared" si="5"/>
        <v>9351174.3300000001</v>
      </c>
      <c r="H100" s="440">
        <f t="shared" si="5"/>
        <v>9351174.3300000001</v>
      </c>
      <c r="I100" s="440">
        <f t="shared" si="5"/>
        <v>9351174.3300000001</v>
      </c>
      <c r="J100" s="374">
        <f t="shared" si="5"/>
        <v>9351174.3300000001</v>
      </c>
      <c r="K100" s="374">
        <f t="shared" si="5"/>
        <v>9351174.3300000001</v>
      </c>
      <c r="L100" s="440">
        <f t="shared" si="5"/>
        <v>9351174.3300000001</v>
      </c>
      <c r="M100" s="440">
        <f>+L100+M97</f>
        <v>9351174.3300000001</v>
      </c>
      <c r="N100" s="495">
        <f t="shared" si="5"/>
        <v>9351174.3300000001</v>
      </c>
      <c r="O100" s="20"/>
      <c r="P100" s="20"/>
      <c r="S100" s="19"/>
    </row>
    <row r="101" spans="1:19">
      <c r="A101" s="3"/>
      <c r="B101" s="3"/>
      <c r="C101" s="2"/>
      <c r="D101" s="2"/>
      <c r="E101" s="2"/>
      <c r="F101" s="2"/>
      <c r="G101" s="2"/>
      <c r="H101" s="2"/>
      <c r="I101" s="15"/>
      <c r="J101" s="122"/>
      <c r="K101" s="123"/>
      <c r="L101" s="15"/>
      <c r="M101" s="124"/>
      <c r="N101" s="20"/>
      <c r="O101" s="20"/>
      <c r="P101" s="20"/>
      <c r="S101" s="19"/>
    </row>
    <row r="102" spans="1:19">
      <c r="A102" s="3"/>
      <c r="B102" s="2" t="s">
        <v>397</v>
      </c>
      <c r="C102" s="2"/>
      <c r="D102" s="2"/>
      <c r="E102" s="2"/>
      <c r="F102" s="2"/>
      <c r="G102" s="2"/>
      <c r="H102" s="2"/>
      <c r="I102" s="15"/>
      <c r="J102" s="122"/>
      <c r="K102" s="123"/>
      <c r="L102" s="15"/>
      <c r="M102" s="124"/>
      <c r="N102" s="20"/>
      <c r="O102" s="20"/>
      <c r="P102" s="20"/>
      <c r="S102" s="19"/>
    </row>
    <row r="103" spans="1:19">
      <c r="A103" s="3"/>
      <c r="C103" s="2"/>
      <c r="D103" s="2"/>
      <c r="E103" s="2"/>
      <c r="F103" s="2"/>
      <c r="G103" s="2"/>
      <c r="H103" s="2"/>
      <c r="I103" s="15"/>
      <c r="J103" s="122"/>
      <c r="K103" s="124"/>
      <c r="L103" s="15"/>
      <c r="M103" s="124"/>
      <c r="N103" s="496"/>
      <c r="O103" s="20"/>
      <c r="P103" s="20"/>
      <c r="S103" s="19"/>
    </row>
    <row r="104" spans="1:19">
      <c r="A104" s="3"/>
      <c r="B104" s="3"/>
      <c r="C104" s="3"/>
      <c r="D104" s="3"/>
      <c r="E104" s="3"/>
      <c r="F104" s="3"/>
      <c r="G104" s="3"/>
      <c r="H104" s="3"/>
      <c r="I104" s="15"/>
      <c r="J104" s="15"/>
      <c r="K104" s="15"/>
      <c r="L104" s="15"/>
      <c r="M104" s="15"/>
      <c r="N104" s="496"/>
      <c r="O104" s="20"/>
      <c r="P104" s="20"/>
    </row>
    <row r="105" spans="1:19" ht="18.75">
      <c r="A105" s="3"/>
      <c r="B105" s="108" t="s">
        <v>362</v>
      </c>
      <c r="C105" s="3"/>
      <c r="D105" s="3"/>
      <c r="E105" s="3"/>
      <c r="F105" s="3"/>
      <c r="G105" s="3"/>
      <c r="H105" s="3"/>
      <c r="I105" s="15"/>
      <c r="J105" s="15"/>
      <c r="K105" s="15"/>
      <c r="L105" s="15"/>
      <c r="M105" s="15"/>
      <c r="N105" s="496"/>
      <c r="O105" s="20"/>
      <c r="P105" s="20"/>
    </row>
    <row r="106" spans="1:19" ht="15.75" thickBot="1">
      <c r="A106" s="3"/>
      <c r="B106" s="3"/>
      <c r="C106" s="15"/>
      <c r="D106" s="15"/>
      <c r="E106" s="15"/>
      <c r="F106" s="15"/>
      <c r="G106" s="2"/>
      <c r="H106" s="2"/>
      <c r="I106" s="2"/>
      <c r="J106" s="15"/>
      <c r="K106" s="2"/>
      <c r="L106" s="15"/>
      <c r="M106" s="15"/>
      <c r="N106" s="20"/>
      <c r="O106" s="20"/>
      <c r="P106" s="20"/>
      <c r="Q106" s="19"/>
      <c r="S106" s="20"/>
    </row>
    <row r="107" spans="1:19" ht="90.75" customHeight="1">
      <c r="A107" s="3"/>
      <c r="B107" s="264" t="s">
        <v>363</v>
      </c>
      <c r="C107" s="265" t="s">
        <v>364</v>
      </c>
      <c r="D107" s="267" t="s">
        <v>365</v>
      </c>
      <c r="E107" s="267" t="s">
        <v>366</v>
      </c>
      <c r="F107" s="266" t="s">
        <v>367</v>
      </c>
      <c r="G107" s="266" t="s">
        <v>368</v>
      </c>
      <c r="H107" s="267" t="s">
        <v>369</v>
      </c>
      <c r="I107" s="267" t="s">
        <v>393</v>
      </c>
      <c r="J107" s="267" t="s">
        <v>370</v>
      </c>
      <c r="K107" s="268" t="s">
        <v>371</v>
      </c>
      <c r="L107" s="2"/>
      <c r="M107" s="20"/>
      <c r="N107" s="20"/>
      <c r="O107" s="20"/>
      <c r="P107" s="19"/>
      <c r="R107" s="20"/>
    </row>
    <row r="108" spans="1:19">
      <c r="A108" s="3"/>
      <c r="B108" s="751" t="s">
        <v>270</v>
      </c>
      <c r="C108" s="328" t="s">
        <v>270</v>
      </c>
      <c r="D108" s="329"/>
      <c r="E108" s="330" t="str">
        <f>IF(ISBLANK(D108),"",D108*30)</f>
        <v/>
      </c>
      <c r="F108" s="298"/>
      <c r="G108" s="299" t="str">
        <f>IF(AND(E108&gt;0,F108&gt;0),(F108*E108),"")</f>
        <v/>
      </c>
      <c r="H108" s="298"/>
      <c r="I108" s="344" t="str">
        <f>IF(AND(G108&gt;0,H108&gt;0),H108/G108,"")</f>
        <v/>
      </c>
      <c r="J108" s="331"/>
      <c r="K108" s="376" t="str">
        <f>IF(AND(I108&gt;0,J108&gt;0),I108-J108,"")</f>
        <v/>
      </c>
      <c r="L108" s="2"/>
      <c r="M108" s="20"/>
      <c r="N108" s="20"/>
      <c r="O108" s="20"/>
      <c r="P108" s="19"/>
      <c r="R108" s="20"/>
    </row>
    <row r="109" spans="1:19">
      <c r="A109" s="3"/>
      <c r="B109" s="752"/>
      <c r="C109" s="328" t="s">
        <v>270</v>
      </c>
      <c r="D109" s="329"/>
      <c r="E109" s="330" t="str">
        <f>IF(ISBLANK(D109),"",D109*30)</f>
        <v/>
      </c>
      <c r="F109" s="298"/>
      <c r="G109" s="299" t="str">
        <f>IF(AND(E109&gt;0,F109&gt;0),(F109*E109),"")</f>
        <v/>
      </c>
      <c r="H109" s="298"/>
      <c r="I109" s="344" t="str">
        <f>IF(AND(G109&gt;0,H109&gt;0),H109/G109,"")</f>
        <v/>
      </c>
      <c r="J109" s="331"/>
      <c r="K109" s="376" t="str">
        <f>IF(AND(I109&gt;0,J109&gt;0),I109-J109,"")</f>
        <v/>
      </c>
      <c r="L109" s="2"/>
      <c r="M109" s="20"/>
      <c r="N109" s="20"/>
      <c r="O109" s="20"/>
      <c r="P109" s="19"/>
    </row>
    <row r="110" spans="1:19">
      <c r="A110" s="3"/>
      <c r="B110" s="752"/>
      <c r="C110" s="328" t="s">
        <v>270</v>
      </c>
      <c r="D110" s="329"/>
      <c r="E110" s="330" t="str">
        <f>IF(ISBLANK(D110),"",D110*30)</f>
        <v/>
      </c>
      <c r="F110" s="298"/>
      <c r="G110" s="299" t="str">
        <f>IF(AND(E110&gt;0,F110&gt;0),(F110*E110),"")</f>
        <v/>
      </c>
      <c r="H110" s="298"/>
      <c r="I110" s="344" t="str">
        <f>IF(AND(G110&gt;0,H110&gt;0),H110/G110,"")</f>
        <v/>
      </c>
      <c r="J110" s="331"/>
      <c r="K110" s="376" t="str">
        <f>IF(AND(I110&gt;0,J110&gt;0),I110-J110,"")</f>
        <v/>
      </c>
      <c r="L110" s="2"/>
      <c r="M110" s="20"/>
      <c r="N110" s="20"/>
      <c r="O110" s="20"/>
      <c r="P110" s="19"/>
      <c r="R110" s="20"/>
    </row>
    <row r="111" spans="1:19" ht="15.75" thickBot="1">
      <c r="A111" s="3"/>
      <c r="B111" s="753"/>
      <c r="C111" s="332" t="s">
        <v>270</v>
      </c>
      <c r="D111" s="333"/>
      <c r="E111" s="370" t="str">
        <f>IF(ISBLANK(D111),"",D111*30)</f>
        <v/>
      </c>
      <c r="F111" s="300"/>
      <c r="G111" s="371" t="str">
        <f>IF(AND(E111&gt;0,F111&gt;0),(F111*E111),"")</f>
        <v/>
      </c>
      <c r="H111" s="300"/>
      <c r="I111" s="372" t="str">
        <f>IF(AND(G111&gt;0,H111&gt;0),H111/G111,"")</f>
        <v/>
      </c>
      <c r="J111" s="334"/>
      <c r="K111" s="377" t="str">
        <f>IF(AND(I111&gt;0,J111&gt;0),I111-J111,"")</f>
        <v/>
      </c>
      <c r="L111" s="2"/>
      <c r="M111" s="20"/>
      <c r="N111" s="20"/>
      <c r="O111" s="20"/>
      <c r="P111" s="19"/>
      <c r="R111" s="20"/>
    </row>
    <row r="112" spans="1:19">
      <c r="A112" s="3"/>
      <c r="B112" s="3"/>
      <c r="C112" s="3"/>
      <c r="D112" s="3"/>
      <c r="E112" s="3"/>
      <c r="F112" s="3"/>
      <c r="G112" s="2"/>
      <c r="H112" s="2"/>
      <c r="I112" s="2"/>
      <c r="J112" s="3"/>
      <c r="K112" s="3"/>
      <c r="L112" s="2"/>
      <c r="M112" s="2"/>
      <c r="N112" s="20"/>
      <c r="O112" s="20"/>
      <c r="P112" s="20"/>
      <c r="Q112" s="19"/>
      <c r="S112" s="20"/>
    </row>
    <row r="113" spans="1:20" ht="15.75" thickBot="1">
      <c r="A113" s="3"/>
      <c r="B113" s="3"/>
      <c r="C113" s="3"/>
      <c r="D113" s="3"/>
      <c r="E113" s="3"/>
      <c r="F113" s="3"/>
      <c r="G113" s="3"/>
      <c r="H113" s="3"/>
      <c r="I113" s="2"/>
      <c r="J113" s="107"/>
      <c r="K113" s="107"/>
      <c r="L113" s="3"/>
      <c r="M113" s="3"/>
    </row>
    <row r="114" spans="1:20" ht="19.5" thickBot="1">
      <c r="A114" s="3"/>
      <c r="B114" s="206" t="s">
        <v>372</v>
      </c>
      <c r="C114" s="125"/>
      <c r="D114" s="125"/>
      <c r="E114" s="126"/>
      <c r="F114" s="126"/>
      <c r="G114" s="126"/>
      <c r="H114" s="216"/>
      <c r="I114" s="207"/>
      <c r="J114" s="282"/>
      <c r="K114" s="283" t="s">
        <v>443</v>
      </c>
      <c r="L114" s="126"/>
      <c r="M114" s="284"/>
      <c r="N114" s="285"/>
      <c r="O114" s="285"/>
      <c r="P114" s="336"/>
      <c r="Q114" s="35"/>
    </row>
    <row r="115" spans="1:20" ht="15.75" thickBot="1">
      <c r="A115" s="3"/>
      <c r="B115" s="3"/>
      <c r="C115" s="3"/>
      <c r="D115" s="3"/>
      <c r="E115" s="3"/>
      <c r="F115" s="3"/>
      <c r="G115" s="3"/>
      <c r="H115" s="3"/>
      <c r="I115" s="3"/>
      <c r="J115" s="3"/>
      <c r="K115" s="3"/>
      <c r="L115" s="3"/>
      <c r="M115" s="3"/>
      <c r="N115"/>
      <c r="O115"/>
      <c r="P115" s="35"/>
      <c r="Q115" s="35"/>
    </row>
    <row r="116" spans="1:20" ht="29.25" customHeight="1">
      <c r="A116" s="3"/>
      <c r="B116" s="748" t="s">
        <v>378</v>
      </c>
      <c r="C116" s="749"/>
      <c r="D116" s="750"/>
      <c r="E116" s="271" t="s">
        <v>379</v>
      </c>
      <c r="F116" s="393" t="s">
        <v>380</v>
      </c>
      <c r="G116" s="210"/>
      <c r="H116" s="317" t="s">
        <v>62</v>
      </c>
      <c r="I116" s="317" t="s">
        <v>63</v>
      </c>
      <c r="J116" s="317" t="s">
        <v>281</v>
      </c>
      <c r="K116" s="317" t="s">
        <v>65</v>
      </c>
      <c r="L116" s="317" t="s">
        <v>72</v>
      </c>
      <c r="M116" s="317" t="s">
        <v>73</v>
      </c>
      <c r="N116" s="317" t="s">
        <v>74</v>
      </c>
      <c r="O116" s="317" t="s">
        <v>75</v>
      </c>
      <c r="P116" s="317" t="s">
        <v>76</v>
      </c>
      <c r="Q116" s="317" t="s">
        <v>77</v>
      </c>
      <c r="R116" s="317" t="s">
        <v>78</v>
      </c>
      <c r="S116" s="318" t="s">
        <v>232</v>
      </c>
      <c r="T116" s="63"/>
    </row>
    <row r="117" spans="1:20" ht="1.5" customHeight="1">
      <c r="A117" s="3"/>
      <c r="B117" s="350"/>
      <c r="C117" s="351"/>
      <c r="D117" s="351"/>
      <c r="E117" s="352"/>
      <c r="F117" s="353"/>
      <c r="G117" s="354"/>
      <c r="H117" s="355"/>
      <c r="I117" s="355"/>
      <c r="J117" s="355"/>
      <c r="K117" s="355"/>
      <c r="L117" s="355"/>
      <c r="M117" s="355"/>
      <c r="N117" s="355"/>
      <c r="O117" s="355"/>
      <c r="P117" s="355"/>
      <c r="Q117" s="355"/>
      <c r="R117" s="355"/>
      <c r="S117" s="356"/>
      <c r="T117" s="63"/>
    </row>
    <row r="118" spans="1:20" ht="15" customHeight="1">
      <c r="A118" s="770" t="s">
        <v>271</v>
      </c>
      <c r="B118" s="756" t="s">
        <v>438</v>
      </c>
      <c r="C118" s="757"/>
      <c r="D118" s="758"/>
      <c r="E118" s="673" t="s">
        <v>434</v>
      </c>
      <c r="F118" s="675" t="s">
        <v>377</v>
      </c>
      <c r="G118" s="387" t="s">
        <v>374</v>
      </c>
      <c r="H118" s="460">
        <v>12.7</v>
      </c>
      <c r="I118" s="525">
        <v>11.6</v>
      </c>
      <c r="J118" s="458">
        <v>11.6</v>
      </c>
      <c r="K118" s="565">
        <v>11.6</v>
      </c>
      <c r="L118" s="459"/>
      <c r="M118" s="460"/>
      <c r="N118" s="460"/>
      <c r="O118" s="460"/>
      <c r="P118" s="460"/>
      <c r="Q118" s="460"/>
      <c r="R118" s="460"/>
      <c r="S118" s="127"/>
      <c r="T118" s="63"/>
    </row>
    <row r="119" spans="1:20" ht="13.5" customHeight="1">
      <c r="A119" s="770"/>
      <c r="B119" s="759"/>
      <c r="C119" s="760"/>
      <c r="D119" s="761"/>
      <c r="E119" s="674"/>
      <c r="F119" s="676"/>
      <c r="G119" s="387" t="s">
        <v>375</v>
      </c>
      <c r="H119" s="460">
        <v>14.4</v>
      </c>
      <c r="I119" s="460">
        <v>11.14</v>
      </c>
      <c r="J119" s="458">
        <v>11.22</v>
      </c>
      <c r="K119" s="458">
        <v>11.22</v>
      </c>
      <c r="L119" s="459"/>
      <c r="M119" s="460"/>
      <c r="N119" s="460"/>
      <c r="O119" s="460"/>
      <c r="P119" s="460"/>
      <c r="Q119" s="460"/>
      <c r="R119" s="460"/>
      <c r="S119" s="127"/>
      <c r="T119" s="63"/>
    </row>
    <row r="120" spans="1:20" ht="20.25" customHeight="1">
      <c r="A120" s="770"/>
      <c r="B120" s="762" t="s">
        <v>463</v>
      </c>
      <c r="C120" s="763"/>
      <c r="D120" s="764"/>
      <c r="E120" s="679" t="s">
        <v>464</v>
      </c>
      <c r="F120" s="677" t="s">
        <v>377</v>
      </c>
      <c r="G120" s="454" t="s">
        <v>374</v>
      </c>
      <c r="H120" s="464">
        <v>55.4</v>
      </c>
      <c r="I120" s="526">
        <v>60</v>
      </c>
      <c r="J120" s="462">
        <v>60</v>
      </c>
      <c r="K120" s="463">
        <v>60</v>
      </c>
      <c r="L120" s="463"/>
      <c r="M120" s="463"/>
      <c r="N120" s="463"/>
      <c r="O120" s="463"/>
      <c r="P120" s="463"/>
      <c r="Q120" s="464"/>
      <c r="R120" s="464"/>
      <c r="S120" s="269"/>
      <c r="T120" s="63"/>
    </row>
    <row r="121" spans="1:20" ht="20.25" customHeight="1">
      <c r="A121" s="770"/>
      <c r="B121" s="765"/>
      <c r="C121" s="766"/>
      <c r="D121" s="767"/>
      <c r="E121" s="680"/>
      <c r="F121" s="678"/>
      <c r="G121" s="454" t="s">
        <v>375</v>
      </c>
      <c r="H121" s="464">
        <v>51.53</v>
      </c>
      <c r="I121" s="463">
        <v>49.3</v>
      </c>
      <c r="J121" s="461">
        <v>49.3</v>
      </c>
      <c r="K121" s="463">
        <v>54.27</v>
      </c>
      <c r="L121" s="463"/>
      <c r="M121" s="463"/>
      <c r="N121" s="463"/>
      <c r="O121" s="463"/>
      <c r="P121" s="463"/>
      <c r="Q121" s="464"/>
      <c r="R121" s="464"/>
      <c r="S121" s="269"/>
      <c r="T121" s="63"/>
    </row>
    <row r="122" spans="1:20" ht="15" customHeight="1">
      <c r="A122" s="770"/>
      <c r="B122" s="796" t="s">
        <v>436</v>
      </c>
      <c r="C122" s="797"/>
      <c r="D122" s="798"/>
      <c r="E122" s="673" t="s">
        <v>462</v>
      </c>
      <c r="F122" s="675" t="s">
        <v>377</v>
      </c>
      <c r="G122" s="387" t="s">
        <v>374</v>
      </c>
      <c r="H122" s="465">
        <v>24</v>
      </c>
      <c r="I122" s="527">
        <v>22</v>
      </c>
      <c r="J122" s="466">
        <v>22</v>
      </c>
      <c r="K122" s="467">
        <v>22</v>
      </c>
      <c r="L122" s="467"/>
      <c r="M122" s="465"/>
      <c r="N122" s="465"/>
      <c r="O122" s="465"/>
      <c r="P122" s="465"/>
      <c r="Q122" s="465"/>
      <c r="R122" s="465"/>
      <c r="S122" s="127"/>
      <c r="T122" s="63"/>
    </row>
    <row r="123" spans="1:20" ht="13.5" customHeight="1">
      <c r="A123" s="770"/>
      <c r="B123" s="799"/>
      <c r="C123" s="800"/>
      <c r="D123" s="801"/>
      <c r="E123" s="795"/>
      <c r="F123" s="676"/>
      <c r="G123" s="387" t="s">
        <v>375</v>
      </c>
      <c r="H123" s="465">
        <v>23.7</v>
      </c>
      <c r="I123" s="465">
        <v>24.8</v>
      </c>
      <c r="J123" s="466">
        <v>25.53</v>
      </c>
      <c r="K123" s="468">
        <v>25.53</v>
      </c>
      <c r="L123" s="469"/>
      <c r="M123" s="466"/>
      <c r="N123" s="466"/>
      <c r="O123" s="466"/>
      <c r="P123" s="465"/>
      <c r="Q123" s="465"/>
      <c r="R123" s="465"/>
      <c r="S123" s="127"/>
      <c r="T123" s="63"/>
    </row>
    <row r="124" spans="1:20" ht="15" customHeight="1">
      <c r="A124" s="3"/>
      <c r="B124" s="698" t="s">
        <v>466</v>
      </c>
      <c r="C124" s="699"/>
      <c r="D124" s="702"/>
      <c r="E124" s="768" t="s">
        <v>465</v>
      </c>
      <c r="F124" s="754" t="s">
        <v>377</v>
      </c>
      <c r="G124" s="388" t="s">
        <v>374</v>
      </c>
      <c r="H124" s="480">
        <v>61</v>
      </c>
      <c r="I124" s="528">
        <v>57</v>
      </c>
      <c r="J124" s="471">
        <v>57</v>
      </c>
      <c r="K124" s="479">
        <v>57</v>
      </c>
      <c r="L124" s="479"/>
      <c r="M124" s="480"/>
      <c r="N124" s="480"/>
      <c r="O124" s="480"/>
      <c r="P124" s="480"/>
      <c r="Q124" s="480"/>
      <c r="R124" s="480"/>
      <c r="S124" s="269"/>
      <c r="T124" s="63"/>
    </row>
    <row r="125" spans="1:20">
      <c r="A125" s="3"/>
      <c r="B125" s="701"/>
      <c r="C125" s="699"/>
      <c r="D125" s="702"/>
      <c r="E125" s="704"/>
      <c r="F125" s="755"/>
      <c r="G125" s="388" t="s">
        <v>375</v>
      </c>
      <c r="H125" s="480">
        <v>62.76</v>
      </c>
      <c r="I125" s="475">
        <v>61.82</v>
      </c>
      <c r="J125" s="471">
        <v>62.38</v>
      </c>
      <c r="K125" s="479">
        <v>62.38</v>
      </c>
      <c r="L125" s="479"/>
      <c r="M125" s="480"/>
      <c r="N125" s="480"/>
      <c r="O125" s="480"/>
      <c r="P125" s="480"/>
      <c r="Q125" s="480"/>
      <c r="R125" s="480"/>
      <c r="S125" s="269"/>
      <c r="T125" s="63"/>
    </row>
    <row r="126" spans="1:20" ht="15" customHeight="1">
      <c r="A126" s="3"/>
      <c r="B126" s="694" t="s">
        <v>467</v>
      </c>
      <c r="C126" s="695"/>
      <c r="D126" s="696"/>
      <c r="E126" s="703">
        <v>1.1000000000000001</v>
      </c>
      <c r="F126" s="769" t="s">
        <v>373</v>
      </c>
      <c r="G126" s="481" t="s">
        <v>374</v>
      </c>
      <c r="H126" s="447">
        <v>335</v>
      </c>
      <c r="I126" s="529">
        <v>670</v>
      </c>
      <c r="J126" s="486">
        <v>330</v>
      </c>
      <c r="K126" s="487">
        <v>660</v>
      </c>
      <c r="L126" s="487"/>
      <c r="M126" s="487"/>
      <c r="N126" s="487"/>
      <c r="O126" s="487"/>
      <c r="P126" s="487"/>
      <c r="Q126" s="447"/>
      <c r="R126" s="447"/>
      <c r="S126" s="482"/>
      <c r="T126" s="63"/>
    </row>
    <row r="127" spans="1:20">
      <c r="A127" s="3"/>
      <c r="B127" s="697"/>
      <c r="C127" s="695"/>
      <c r="D127" s="696"/>
      <c r="E127" s="703"/>
      <c r="F127" s="769"/>
      <c r="G127" s="481" t="s">
        <v>375</v>
      </c>
      <c r="H127" s="447">
        <v>437</v>
      </c>
      <c r="I127" s="487">
        <v>898</v>
      </c>
      <c r="J127" s="486">
        <v>464</v>
      </c>
      <c r="K127" s="487">
        <v>938</v>
      </c>
      <c r="L127" s="487"/>
      <c r="M127" s="487"/>
      <c r="N127" s="487"/>
      <c r="O127" s="487"/>
      <c r="P127" s="487"/>
      <c r="Q127" s="447"/>
      <c r="R127" s="447"/>
      <c r="S127" s="482"/>
      <c r="T127" s="63"/>
    </row>
    <row r="128" spans="1:20" ht="15" customHeight="1">
      <c r="A128" s="3"/>
      <c r="B128" s="698" t="s">
        <v>468</v>
      </c>
      <c r="C128" s="699"/>
      <c r="D128" s="700"/>
      <c r="E128" s="704">
        <v>1.2</v>
      </c>
      <c r="F128" s="754" t="s">
        <v>377</v>
      </c>
      <c r="G128" s="388" t="s">
        <v>374</v>
      </c>
      <c r="H128" s="480">
        <v>67.5</v>
      </c>
      <c r="I128" s="528">
        <v>67.5</v>
      </c>
      <c r="J128" s="471">
        <v>68.099999999999994</v>
      </c>
      <c r="K128" s="479">
        <v>68.7</v>
      </c>
      <c r="L128" s="479"/>
      <c r="M128" s="480"/>
      <c r="N128" s="480"/>
      <c r="O128" s="480"/>
      <c r="P128" s="480"/>
      <c r="Q128" s="480"/>
      <c r="R128" s="480"/>
      <c r="S128" s="269"/>
      <c r="T128" s="63"/>
    </row>
    <row r="129" spans="1:21">
      <c r="A129" s="3"/>
      <c r="B129" s="701"/>
      <c r="C129" s="699"/>
      <c r="D129" s="700"/>
      <c r="E129" s="704"/>
      <c r="F129" s="755"/>
      <c r="G129" s="388" t="s">
        <v>375</v>
      </c>
      <c r="H129" s="480">
        <v>64.84</v>
      </c>
      <c r="I129" s="530">
        <v>68.959999999999994</v>
      </c>
      <c r="J129" s="471">
        <v>77.7</v>
      </c>
      <c r="K129" s="479">
        <v>71.599999999999994</v>
      </c>
      <c r="L129" s="479"/>
      <c r="M129" s="480"/>
      <c r="N129" s="480"/>
      <c r="O129" s="480"/>
      <c r="P129" s="480"/>
      <c r="Q129" s="480"/>
      <c r="R129" s="480"/>
      <c r="S129" s="269"/>
      <c r="T129" s="63"/>
    </row>
    <row r="130" spans="1:21">
      <c r="A130" s="3"/>
      <c r="B130" s="771" t="s">
        <v>469</v>
      </c>
      <c r="C130" s="772"/>
      <c r="D130" s="773"/>
      <c r="E130" s="777">
        <v>1.3</v>
      </c>
      <c r="F130" s="802" t="s">
        <v>377</v>
      </c>
      <c r="G130" s="457" t="s">
        <v>374</v>
      </c>
      <c r="H130" s="473">
        <v>8.3000000000000007</v>
      </c>
      <c r="I130" s="531">
        <v>8.1</v>
      </c>
      <c r="J130" s="474">
        <v>7.5</v>
      </c>
      <c r="K130" s="472">
        <v>7.5</v>
      </c>
      <c r="L130" s="472"/>
      <c r="M130" s="473"/>
      <c r="N130" s="473"/>
      <c r="O130" s="473"/>
      <c r="P130" s="473"/>
      <c r="Q130" s="473"/>
      <c r="R130" s="473"/>
      <c r="S130" s="364"/>
      <c r="T130" s="63"/>
    </row>
    <row r="131" spans="1:21">
      <c r="A131" s="3"/>
      <c r="B131" s="774"/>
      <c r="C131" s="775"/>
      <c r="D131" s="776"/>
      <c r="E131" s="778"/>
      <c r="F131" s="803"/>
      <c r="G131" s="457" t="s">
        <v>375</v>
      </c>
      <c r="H131" s="473">
        <v>4.6900000000000004</v>
      </c>
      <c r="I131" s="532">
        <v>7.5</v>
      </c>
      <c r="J131" s="474">
        <v>6.8490000000000002</v>
      </c>
      <c r="K131" s="472">
        <v>8.3000000000000007</v>
      </c>
      <c r="L131" s="472"/>
      <c r="M131" s="473"/>
      <c r="N131" s="473"/>
      <c r="O131" s="473"/>
      <c r="P131" s="473"/>
      <c r="Q131" s="473"/>
      <c r="R131" s="473"/>
      <c r="S131" s="364"/>
      <c r="T131" s="63"/>
    </row>
    <row r="132" spans="1:21" ht="14.25" customHeight="1">
      <c r="A132" s="3"/>
      <c r="B132" s="698" t="s">
        <v>472</v>
      </c>
      <c r="C132" s="699"/>
      <c r="D132" s="702"/>
      <c r="E132" s="704">
        <v>2.1</v>
      </c>
      <c r="F132" s="793" t="s">
        <v>373</v>
      </c>
      <c r="G132" s="388" t="s">
        <v>374</v>
      </c>
      <c r="H132" s="475">
        <v>95</v>
      </c>
      <c r="I132" s="528">
        <v>95</v>
      </c>
      <c r="J132" s="470">
        <v>95</v>
      </c>
      <c r="K132" s="475">
        <v>95</v>
      </c>
      <c r="L132" s="475"/>
      <c r="M132" s="475"/>
      <c r="N132" s="475"/>
      <c r="O132" s="475"/>
      <c r="P132" s="475"/>
      <c r="Q132" s="475"/>
      <c r="R132" s="475"/>
      <c r="S132" s="365"/>
      <c r="T132" s="63"/>
    </row>
    <row r="133" spans="1:21">
      <c r="A133" s="3"/>
      <c r="B133" s="701"/>
      <c r="C133" s="699"/>
      <c r="D133" s="702"/>
      <c r="E133" s="704"/>
      <c r="F133" s="793"/>
      <c r="G133" s="388" t="s">
        <v>375</v>
      </c>
      <c r="H133" s="475">
        <v>99.7</v>
      </c>
      <c r="I133" s="475">
        <v>98.7</v>
      </c>
      <c r="J133" s="470">
        <v>99.08</v>
      </c>
      <c r="K133" s="475">
        <v>99.1</v>
      </c>
      <c r="L133" s="475"/>
      <c r="M133" s="475"/>
      <c r="N133" s="475"/>
      <c r="O133" s="475"/>
      <c r="P133" s="475"/>
      <c r="Q133" s="475"/>
      <c r="R133" s="475"/>
      <c r="S133" s="365"/>
      <c r="T133" s="63"/>
    </row>
    <row r="134" spans="1:21" ht="14.25" customHeight="1">
      <c r="A134" s="3"/>
      <c r="B134" s="697"/>
      <c r="C134" s="705"/>
      <c r="D134" s="706"/>
      <c r="E134" s="713"/>
      <c r="F134" s="769"/>
      <c r="G134" s="362" t="s">
        <v>52</v>
      </c>
      <c r="H134" s="363"/>
      <c r="I134" s="363"/>
      <c r="J134" s="384"/>
      <c r="K134" s="363"/>
      <c r="L134" s="363"/>
      <c r="M134" s="363"/>
      <c r="N134" s="363"/>
      <c r="O134" s="363"/>
      <c r="P134" s="363"/>
      <c r="Q134" s="363"/>
      <c r="R134" s="363"/>
      <c r="S134" s="364"/>
      <c r="T134" s="63"/>
    </row>
    <row r="135" spans="1:21" ht="17.25" customHeight="1">
      <c r="A135" s="3"/>
      <c r="B135" s="694"/>
      <c r="C135" s="705"/>
      <c r="D135" s="706"/>
      <c r="E135" s="713"/>
      <c r="F135" s="769"/>
      <c r="G135" s="362" t="s">
        <v>53</v>
      </c>
      <c r="H135" s="363"/>
      <c r="I135" s="363"/>
      <c r="J135" s="384"/>
      <c r="K135" s="363"/>
      <c r="L135" s="363"/>
      <c r="M135" s="363"/>
      <c r="N135" s="363"/>
      <c r="O135" s="363"/>
      <c r="P135" s="363"/>
      <c r="Q135" s="363"/>
      <c r="R135" s="363"/>
      <c r="S135" s="364"/>
      <c r="T135" s="63"/>
    </row>
    <row r="136" spans="1:21" ht="15" customHeight="1">
      <c r="A136" s="3"/>
      <c r="B136" s="701"/>
      <c r="C136" s="714"/>
      <c r="D136" s="715"/>
      <c r="E136" s="719"/>
      <c r="F136" s="793"/>
      <c r="G136" s="361" t="s">
        <v>52</v>
      </c>
      <c r="H136" s="270"/>
      <c r="I136" s="270"/>
      <c r="J136" s="382"/>
      <c r="K136" s="270"/>
      <c r="L136" s="270"/>
      <c r="M136" s="270"/>
      <c r="N136" s="270"/>
      <c r="O136" s="270"/>
      <c r="P136" s="270"/>
      <c r="Q136" s="270"/>
      <c r="R136" s="270"/>
      <c r="S136" s="365"/>
      <c r="T136" s="63"/>
    </row>
    <row r="137" spans="1:21" ht="18.75" customHeight="1" thickBot="1">
      <c r="A137" s="3"/>
      <c r="B137" s="716"/>
      <c r="C137" s="717"/>
      <c r="D137" s="718"/>
      <c r="E137" s="720"/>
      <c r="F137" s="794"/>
      <c r="G137" s="366" t="s">
        <v>53</v>
      </c>
      <c r="H137" s="367"/>
      <c r="I137" s="367"/>
      <c r="J137" s="383"/>
      <c r="K137" s="367"/>
      <c r="L137" s="367"/>
      <c r="M137" s="367"/>
      <c r="N137" s="367"/>
      <c r="O137" s="367"/>
      <c r="P137" s="367"/>
      <c r="Q137" s="367"/>
      <c r="R137" s="367"/>
      <c r="S137" s="368"/>
      <c r="T137" s="63"/>
    </row>
    <row r="138" spans="1:21">
      <c r="A138" s="3"/>
      <c r="B138" s="3"/>
      <c r="C138" s="3"/>
      <c r="D138" s="3"/>
      <c r="E138" s="3"/>
      <c r="F138" s="3"/>
      <c r="G138" s="2"/>
      <c r="H138" s="3"/>
      <c r="I138" s="3"/>
      <c r="J138" s="3"/>
      <c r="K138" s="398"/>
      <c r="L138" s="3"/>
      <c r="M138" s="3"/>
      <c r="N138" s="3"/>
      <c r="O138" s="3"/>
      <c r="R138" s="35"/>
      <c r="S138" s="35"/>
    </row>
    <row r="139" spans="1:21">
      <c r="A139" s="3"/>
      <c r="B139" s="3"/>
      <c r="C139" s="3"/>
      <c r="D139" s="3"/>
      <c r="E139" s="3"/>
      <c r="F139" s="3"/>
      <c r="G139" s="2"/>
      <c r="H139" s="3"/>
      <c r="I139" s="3"/>
      <c r="J139" s="3"/>
      <c r="K139" s="398"/>
      <c r="L139" s="3"/>
      <c r="M139" s="3"/>
      <c r="N139" s="3"/>
      <c r="O139" s="3"/>
      <c r="R139" s="35"/>
      <c r="S139" s="35"/>
    </row>
    <row r="140" spans="1:21">
      <c r="A140" s="3"/>
      <c r="B140" s="3"/>
      <c r="C140" s="3"/>
      <c r="D140" s="3"/>
      <c r="E140" s="3"/>
      <c r="F140" s="3"/>
      <c r="G140" s="2"/>
      <c r="H140" s="3"/>
      <c r="I140" s="3"/>
      <c r="J140" s="3"/>
      <c r="K140" s="3"/>
      <c r="L140" s="3"/>
      <c r="M140" s="3"/>
      <c r="N140" s="3"/>
      <c r="O140" s="3"/>
      <c r="R140" s="35"/>
      <c r="S140" s="35"/>
    </row>
    <row r="141" spans="1:21" ht="16.5" thickBot="1">
      <c r="A141" s="3"/>
      <c r="B141" s="272"/>
      <c r="C141" s="3"/>
      <c r="D141" s="3"/>
      <c r="E141" s="3"/>
      <c r="F141" s="3"/>
      <c r="G141" s="2"/>
      <c r="H141" s="3"/>
      <c r="I141" s="3"/>
      <c r="J141" s="3"/>
      <c r="K141" s="3"/>
      <c r="L141" s="3"/>
      <c r="M141" s="3"/>
      <c r="N141" s="3"/>
      <c r="O141" s="3"/>
      <c r="R141" s="35"/>
      <c r="S141" s="35"/>
    </row>
    <row r="142" spans="1:21" ht="26.25" thickBot="1">
      <c r="A142" s="3"/>
      <c r="B142" s="3" t="s">
        <v>433</v>
      </c>
      <c r="C142" s="3"/>
      <c r="D142" s="3"/>
      <c r="E142" s="271" t="s">
        <v>379</v>
      </c>
      <c r="F142" s="393" t="s">
        <v>380</v>
      </c>
      <c r="G142" s="210"/>
      <c r="H142" s="317" t="str">
        <f t="shared" ref="H142:S142" si="6">C30</f>
        <v>P1</v>
      </c>
      <c r="I142" s="317" t="str">
        <f t="shared" si="6"/>
        <v>P2</v>
      </c>
      <c r="J142" s="317" t="str">
        <f t="shared" si="6"/>
        <v>P3</v>
      </c>
      <c r="K142" s="317" t="str">
        <f t="shared" si="6"/>
        <v>P4</v>
      </c>
      <c r="L142" s="317" t="str">
        <f t="shared" si="6"/>
        <v>P5</v>
      </c>
      <c r="M142" s="317" t="str">
        <f t="shared" si="6"/>
        <v>P6</v>
      </c>
      <c r="N142" s="317" t="str">
        <f t="shared" si="6"/>
        <v>P7</v>
      </c>
      <c r="O142" s="317" t="str">
        <f t="shared" si="6"/>
        <v>P8</v>
      </c>
      <c r="P142" s="317" t="str">
        <f t="shared" si="6"/>
        <v>P9</v>
      </c>
      <c r="Q142" s="317" t="str">
        <f t="shared" si="6"/>
        <v>P10</v>
      </c>
      <c r="R142" s="317" t="str">
        <f t="shared" si="6"/>
        <v>P11</v>
      </c>
      <c r="S142" s="318" t="str">
        <f t="shared" si="6"/>
        <v>P12</v>
      </c>
      <c r="T142" s="35"/>
      <c r="U142" s="35"/>
    </row>
    <row r="143" spans="1:21" ht="18.75" customHeight="1">
      <c r="A143" s="3"/>
      <c r="B143" s="707" t="str">
        <f>IF(ISBLANK(B118),"",(B118))</f>
        <v>Rata mortalităţii  - Numărul de decese cauzate de TB (toate formele) pe an, la 100,000 persoane</v>
      </c>
      <c r="C143" s="708"/>
      <c r="D143" s="709"/>
      <c r="E143" s="722" t="str">
        <f>IF(ISBLANK(E118),"",(E118))</f>
        <v>Impact 1</v>
      </c>
      <c r="F143" s="724" t="str">
        <f>IF(ISBLANK(F118),"",(F118))</f>
        <v>Nu</v>
      </c>
      <c r="G143" s="387" t="s">
        <v>374</v>
      </c>
      <c r="H143" s="476">
        <f t="shared" ref="H143:S143" si="7">H118</f>
        <v>12.7</v>
      </c>
      <c r="I143" s="476">
        <f t="shared" si="7"/>
        <v>11.6</v>
      </c>
      <c r="J143" s="476">
        <f t="shared" si="7"/>
        <v>11.6</v>
      </c>
      <c r="K143" s="476">
        <f>K118</f>
        <v>11.6</v>
      </c>
      <c r="L143" s="476">
        <f t="shared" si="7"/>
        <v>0</v>
      </c>
      <c r="M143" s="476">
        <f t="shared" si="7"/>
        <v>0</v>
      </c>
      <c r="N143" s="476">
        <f t="shared" si="7"/>
        <v>0</v>
      </c>
      <c r="O143" s="476">
        <f t="shared" si="7"/>
        <v>0</v>
      </c>
      <c r="P143" s="476">
        <f t="shared" si="7"/>
        <v>0</v>
      </c>
      <c r="Q143" s="476">
        <f t="shared" si="7"/>
        <v>0</v>
      </c>
      <c r="R143" s="476">
        <f t="shared" si="7"/>
        <v>0</v>
      </c>
      <c r="S143" s="378">
        <f t="shared" si="7"/>
        <v>0</v>
      </c>
      <c r="T143" s="35"/>
      <c r="U143" s="35"/>
    </row>
    <row r="144" spans="1:21" ht="17.25" customHeight="1">
      <c r="A144" s="3"/>
      <c r="B144" s="710"/>
      <c r="C144" s="711"/>
      <c r="D144" s="712"/>
      <c r="E144" s="722"/>
      <c r="F144" s="724"/>
      <c r="G144" s="387" t="s">
        <v>375</v>
      </c>
      <c r="H144" s="476">
        <f>H119</f>
        <v>14.4</v>
      </c>
      <c r="I144" s="476">
        <f>I119</f>
        <v>11.14</v>
      </c>
      <c r="J144" s="476">
        <f>J119</f>
        <v>11.22</v>
      </c>
      <c r="K144" s="476">
        <f>K119</f>
        <v>11.22</v>
      </c>
      <c r="L144" s="476">
        <f t="shared" ref="L144:S144" si="8">L119</f>
        <v>0</v>
      </c>
      <c r="M144" s="476">
        <f t="shared" si="8"/>
        <v>0</v>
      </c>
      <c r="N144" s="476">
        <f t="shared" si="8"/>
        <v>0</v>
      </c>
      <c r="O144" s="476">
        <f t="shared" si="8"/>
        <v>0</v>
      </c>
      <c r="P144" s="476">
        <f t="shared" si="8"/>
        <v>0</v>
      </c>
      <c r="Q144" s="476">
        <f t="shared" si="8"/>
        <v>0</v>
      </c>
      <c r="R144" s="476">
        <f t="shared" si="8"/>
        <v>0</v>
      </c>
      <c r="S144" s="378">
        <f t="shared" si="8"/>
        <v>0</v>
      </c>
      <c r="T144" s="35"/>
      <c r="U144" s="35"/>
    </row>
    <row r="145" spans="1:21" ht="15.75" customHeight="1">
      <c r="A145" s="3"/>
      <c r="B145" s="691" t="str">
        <f>IF(ISBLANK(B120),"",(B120))</f>
        <v xml:space="preserve">Numărul și procentul pacienţilor cu tuberculoză multirezistentă (confirmată în baza testului de laborator) tratați cu succes (care au urmat și terminat tratamentul), incluşi în tratamentul DOTS-Plus     </v>
      </c>
      <c r="C145" s="692"/>
      <c r="D145" s="693"/>
      <c r="E145" s="690" t="str">
        <f>IF(ISBLANK(E120),"",(E120))</f>
        <v>Rezultat 1</v>
      </c>
      <c r="F145" s="721" t="str">
        <f>IF(ISBLANK(F120),"",(F120))</f>
        <v>Nu</v>
      </c>
      <c r="G145" s="388" t="s">
        <v>374</v>
      </c>
      <c r="H145" s="477">
        <f>H120</f>
        <v>55.4</v>
      </c>
      <c r="I145" s="477">
        <f t="shared" ref="I145:P145" si="9">I120</f>
        <v>60</v>
      </c>
      <c r="J145" s="477">
        <f t="shared" si="9"/>
        <v>60</v>
      </c>
      <c r="K145" s="477">
        <f t="shared" si="9"/>
        <v>60</v>
      </c>
      <c r="L145" s="477">
        <f t="shared" si="9"/>
        <v>0</v>
      </c>
      <c r="M145" s="477">
        <f t="shared" si="9"/>
        <v>0</v>
      </c>
      <c r="N145" s="477">
        <f t="shared" si="9"/>
        <v>0</v>
      </c>
      <c r="O145" s="477">
        <f t="shared" si="9"/>
        <v>0</v>
      </c>
      <c r="P145" s="477">
        <f t="shared" si="9"/>
        <v>0</v>
      </c>
      <c r="Q145" s="477">
        <f t="shared" ref="Q145:S146" si="10">Q120</f>
        <v>0</v>
      </c>
      <c r="R145" s="477">
        <f t="shared" si="10"/>
        <v>0</v>
      </c>
      <c r="S145" s="379">
        <f t="shared" si="10"/>
        <v>0</v>
      </c>
      <c r="T145" s="35"/>
      <c r="U145" s="35"/>
    </row>
    <row r="146" spans="1:21" ht="15.75" customHeight="1">
      <c r="A146" s="3"/>
      <c r="B146" s="691"/>
      <c r="C146" s="692"/>
      <c r="D146" s="693"/>
      <c r="E146" s="690"/>
      <c r="F146" s="721"/>
      <c r="G146" s="388" t="s">
        <v>375</v>
      </c>
      <c r="H146" s="477">
        <f>H121</f>
        <v>51.53</v>
      </c>
      <c r="I146" s="477">
        <f t="shared" ref="I146:P146" si="11">I121</f>
        <v>49.3</v>
      </c>
      <c r="J146" s="477">
        <f t="shared" si="11"/>
        <v>49.3</v>
      </c>
      <c r="K146" s="477">
        <f t="shared" si="11"/>
        <v>54.27</v>
      </c>
      <c r="L146" s="477">
        <f t="shared" si="11"/>
        <v>0</v>
      </c>
      <c r="M146" s="477">
        <f t="shared" si="11"/>
        <v>0</v>
      </c>
      <c r="N146" s="477">
        <f t="shared" si="11"/>
        <v>0</v>
      </c>
      <c r="O146" s="477">
        <f t="shared" si="11"/>
        <v>0</v>
      </c>
      <c r="P146" s="477">
        <f t="shared" si="11"/>
        <v>0</v>
      </c>
      <c r="Q146" s="477">
        <f t="shared" si="10"/>
        <v>0</v>
      </c>
      <c r="R146" s="477">
        <f t="shared" si="10"/>
        <v>0</v>
      </c>
      <c r="S146" s="379">
        <f t="shared" si="10"/>
        <v>0</v>
      </c>
      <c r="T146" s="35"/>
      <c r="U146" s="35"/>
    </row>
    <row r="147" spans="1:21" ht="21" customHeight="1">
      <c r="A147" s="3"/>
      <c r="B147" s="684" t="str">
        <f>IF(ISBLANK(B122),"",(B122))</f>
        <v>Prevalența TB MDR printre cazurile noi TB, %</v>
      </c>
      <c r="C147" s="685"/>
      <c r="D147" s="686"/>
      <c r="E147" s="722" t="str">
        <f>IF(ISBLANK(E122),"",(E122))</f>
        <v>Rezultat 2</v>
      </c>
      <c r="F147" s="724" t="str">
        <f>IF(ISBLANK(F122),"",(F122))</f>
        <v>Nu</v>
      </c>
      <c r="G147" s="387" t="s">
        <v>374</v>
      </c>
      <c r="H147" s="476">
        <f t="shared" ref="H147:K148" si="12">H122</f>
        <v>24</v>
      </c>
      <c r="I147" s="476">
        <f t="shared" si="12"/>
        <v>22</v>
      </c>
      <c r="J147" s="476">
        <f t="shared" si="12"/>
        <v>22</v>
      </c>
      <c r="K147" s="476">
        <f t="shared" si="12"/>
        <v>22</v>
      </c>
      <c r="L147" s="476">
        <f t="shared" ref="L147:S147" si="13">L122</f>
        <v>0</v>
      </c>
      <c r="M147" s="476">
        <f t="shared" si="13"/>
        <v>0</v>
      </c>
      <c r="N147" s="476">
        <f t="shared" si="13"/>
        <v>0</v>
      </c>
      <c r="O147" s="476">
        <f t="shared" si="13"/>
        <v>0</v>
      </c>
      <c r="P147" s="476">
        <f t="shared" si="13"/>
        <v>0</v>
      </c>
      <c r="Q147" s="476">
        <f t="shared" si="13"/>
        <v>0</v>
      </c>
      <c r="R147" s="476">
        <f t="shared" si="13"/>
        <v>0</v>
      </c>
      <c r="S147" s="378">
        <f t="shared" si="13"/>
        <v>0</v>
      </c>
      <c r="T147" s="35"/>
      <c r="U147" s="35"/>
    </row>
    <row r="148" spans="1:21" ht="23.25" customHeight="1" thickBot="1">
      <c r="A148" s="3"/>
      <c r="B148" s="687"/>
      <c r="C148" s="688"/>
      <c r="D148" s="689"/>
      <c r="E148" s="723"/>
      <c r="F148" s="725"/>
      <c r="G148" s="394" t="s">
        <v>375</v>
      </c>
      <c r="H148" s="478">
        <f t="shared" si="12"/>
        <v>23.7</v>
      </c>
      <c r="I148" s="478">
        <f t="shared" si="12"/>
        <v>24.8</v>
      </c>
      <c r="J148" s="478">
        <f t="shared" si="12"/>
        <v>25.53</v>
      </c>
      <c r="K148" s="478">
        <f t="shared" si="12"/>
        <v>25.53</v>
      </c>
      <c r="L148" s="478">
        <f t="shared" ref="L148:S148" si="14">L123</f>
        <v>0</v>
      </c>
      <c r="M148" s="478">
        <f t="shared" si="14"/>
        <v>0</v>
      </c>
      <c r="N148" s="478">
        <f t="shared" si="14"/>
        <v>0</v>
      </c>
      <c r="O148" s="478">
        <f t="shared" si="14"/>
        <v>0</v>
      </c>
      <c r="P148" s="478">
        <f t="shared" si="14"/>
        <v>0</v>
      </c>
      <c r="Q148" s="478">
        <f t="shared" si="14"/>
        <v>0</v>
      </c>
      <c r="R148" s="478">
        <f t="shared" si="14"/>
        <v>0</v>
      </c>
      <c r="S148" s="380">
        <f t="shared" si="14"/>
        <v>0</v>
      </c>
      <c r="T148" s="35"/>
      <c r="U148" s="35"/>
    </row>
    <row r="149" spans="1:21">
      <c r="A149" s="3"/>
      <c r="B149" s="3"/>
      <c r="C149" s="3"/>
      <c r="D149" s="3"/>
      <c r="E149" s="3"/>
      <c r="F149" s="3"/>
      <c r="G149" s="3"/>
      <c r="H149" s="3"/>
      <c r="I149" s="3"/>
      <c r="J149" s="3"/>
      <c r="K149" s="3"/>
      <c r="L149" s="3"/>
      <c r="M149" s="3"/>
      <c r="N149"/>
      <c r="O149"/>
      <c r="P149" s="35"/>
      <c r="Q149" s="35"/>
      <c r="S149" s="369"/>
    </row>
    <row r="150" spans="1:21">
      <c r="N150"/>
      <c r="O150"/>
      <c r="P150" s="35"/>
      <c r="Q150" s="35"/>
    </row>
    <row r="151" spans="1:21">
      <c r="N151"/>
      <c r="O151"/>
      <c r="P151" s="35"/>
      <c r="Q151" s="35"/>
    </row>
    <row r="152" spans="1:21">
      <c r="N152"/>
      <c r="O152"/>
      <c r="P152" s="35"/>
      <c r="Q152" s="35"/>
    </row>
  </sheetData>
  <dataConsolidate/>
  <mergeCells count="73">
    <mergeCell ref="F136:F137"/>
    <mergeCell ref="B124:D125"/>
    <mergeCell ref="E132:E133"/>
    <mergeCell ref="E122:E123"/>
    <mergeCell ref="B122:D123"/>
    <mergeCell ref="F134:F135"/>
    <mergeCell ref="F132:F133"/>
    <mergeCell ref="F130:F131"/>
    <mergeCell ref="A118:A123"/>
    <mergeCell ref="B130:D131"/>
    <mergeCell ref="E130:E131"/>
    <mergeCell ref="B2:J2"/>
    <mergeCell ref="C4:D4"/>
    <mergeCell ref="E4:F4"/>
    <mergeCell ref="G4:J4"/>
    <mergeCell ref="H16:I16"/>
    <mergeCell ref="C10:D10"/>
    <mergeCell ref="E12:F12"/>
    <mergeCell ref="I8:J8"/>
    <mergeCell ref="I6:J6"/>
    <mergeCell ref="G12:J12"/>
    <mergeCell ref="G10:J10"/>
    <mergeCell ref="B18:C18"/>
    <mergeCell ref="B72:C72"/>
    <mergeCell ref="B116:D116"/>
    <mergeCell ref="B108:B111"/>
    <mergeCell ref="F128:F129"/>
    <mergeCell ref="B118:D119"/>
    <mergeCell ref="F122:F123"/>
    <mergeCell ref="B120:D121"/>
    <mergeCell ref="E124:E125"/>
    <mergeCell ref="F124:F125"/>
    <mergeCell ref="F126:F127"/>
    <mergeCell ref="B73:C73"/>
    <mergeCell ref="C6:D6"/>
    <mergeCell ref="E6:F6"/>
    <mergeCell ref="B71:C71"/>
    <mergeCell ref="B26:C26"/>
    <mergeCell ref="D24:E24"/>
    <mergeCell ref="B29:N29"/>
    <mergeCell ref="B60:D60"/>
    <mergeCell ref="G24:H24"/>
    <mergeCell ref="I24:J24"/>
    <mergeCell ref="C8:D8"/>
    <mergeCell ref="B14:J14"/>
    <mergeCell ref="C12:D12"/>
    <mergeCell ref="D18:F18"/>
    <mergeCell ref="B21:J21"/>
    <mergeCell ref="E10:F10"/>
    <mergeCell ref="F145:F146"/>
    <mergeCell ref="E147:E148"/>
    <mergeCell ref="F147:F148"/>
    <mergeCell ref="E143:E144"/>
    <mergeCell ref="F143:F144"/>
    <mergeCell ref="B147:D148"/>
    <mergeCell ref="E145:E146"/>
    <mergeCell ref="B145:D146"/>
    <mergeCell ref="B126:D127"/>
    <mergeCell ref="B128:D129"/>
    <mergeCell ref="B132:D133"/>
    <mergeCell ref="E126:E127"/>
    <mergeCell ref="E128:E129"/>
    <mergeCell ref="B134:D135"/>
    <mergeCell ref="B143:D144"/>
    <mergeCell ref="E134:E135"/>
    <mergeCell ref="B136:D137"/>
    <mergeCell ref="E136:E137"/>
    <mergeCell ref="O31:O34"/>
    <mergeCell ref="E118:E119"/>
    <mergeCell ref="F118:F119"/>
    <mergeCell ref="F120:F121"/>
    <mergeCell ref="E120:E121"/>
    <mergeCell ref="F47:I47"/>
  </mergeCells>
  <phoneticPr fontId="23" type="noConversion"/>
  <conditionalFormatting sqref="B34 B32 E33:N33 E32:H32">
    <cfRule type="expression" dxfId="44" priority="5" stopIfTrue="1">
      <formula>+AND(B31&gt;=#REF!,B31&lt;=#REF!)</formula>
    </cfRule>
  </conditionalFormatting>
  <conditionalFormatting sqref="E34:N34">
    <cfRule type="expression" dxfId="43" priority="6" stopIfTrue="1">
      <formula>+AND(E32&gt;=#REF!,E32&lt;=#REF!)</formula>
    </cfRule>
  </conditionalFormatting>
  <conditionalFormatting sqref="C30:N30 C94:N94">
    <cfRule type="cellIs" dxfId="42" priority="9" stopIfTrue="1" operator="equal">
      <formula>$C$16</formula>
    </cfRule>
  </conditionalFormatting>
  <conditionalFormatting sqref="C12:D12">
    <cfRule type="cellIs" dxfId="41" priority="11" stopIfTrue="1" operator="equal">
      <formula>"C"</formula>
    </cfRule>
    <cfRule type="cellIs" dxfId="40" priority="12" stopIfTrue="1" operator="equal">
      <formula>"B2"</formula>
    </cfRule>
    <cfRule type="cellIs" dxfId="39" priority="13" stopIfTrue="1" operator="equal">
      <formula>"B1"</formula>
    </cfRule>
  </conditionalFormatting>
  <conditionalFormatting sqref="H142:S142 H116:S117">
    <cfRule type="cellIs" dxfId="38" priority="20" stopIfTrue="1" operator="equal">
      <formula>$C$16</formula>
    </cfRule>
  </conditionalFormatting>
  <conditionalFormatting sqref="F47:I47">
    <cfRule type="expression" dxfId="37" priority="21" stopIfTrue="1">
      <formula>LEFT($F$47,2)="OK"</formula>
    </cfRule>
  </conditionalFormatting>
  <conditionalFormatting sqref="C33">
    <cfRule type="expression" dxfId="36" priority="4" stopIfTrue="1">
      <formula>+AND(C31&gt;=#REF!,C31&lt;=#REF!)</formula>
    </cfRule>
  </conditionalFormatting>
  <conditionalFormatting sqref="C34">
    <cfRule type="expression" dxfId="35" priority="3" stopIfTrue="1">
      <formula>+AND(C32&gt;=#REF!,C32&lt;=#REF!)</formula>
    </cfRule>
  </conditionalFormatting>
  <conditionalFormatting sqref="D33">
    <cfRule type="expression" dxfId="34" priority="2" stopIfTrue="1">
      <formula>+AND(D31&gt;=#REF!,D31&lt;=#REF!)</formula>
    </cfRule>
  </conditionalFormatting>
  <conditionalFormatting sqref="D34">
    <cfRule type="expression" dxfId="33" priority="1" stopIfTrue="1">
      <formula>+AND(D32&gt;=#REF!,D32&lt;=#REF!)</formula>
    </cfRule>
  </conditionalFormatting>
  <dataValidations count="9">
    <dataValidation type="list" allowBlank="1" showInputMessage="1" showErrorMessage="1" sqref="B108 G6">
      <formula1>Component</formula1>
    </dataValidation>
    <dataValidation type="list" allowBlank="1" showInputMessage="1" showErrorMessage="1" sqref="C16">
      <formula1>PERIOD</formula1>
    </dataValidation>
    <dataValidation type="list" allowBlank="1" showInputMessage="1" showErrorMessage="1" sqref="G10:J10">
      <formula1>LFA</formula1>
    </dataValidation>
    <dataValidation type="list" allowBlank="1" showInputMessage="1" showErrorMessage="1" sqref="C4:D4">
      <formula1>Countries</formula1>
    </dataValidation>
    <dataValidation type="list" allowBlank="1" showInputMessage="1" showErrorMessage="1" sqref="C12:D12">
      <formula1>Rating</formula1>
    </dataValidation>
    <dataValidation type="list" allowBlank="1" showInputMessage="1" showErrorMessage="1" sqref="I8:J8">
      <formula1>Phase</formula1>
    </dataValidation>
    <dataValidation type="list" allowBlank="1" showInputMessage="1" showErrorMessage="1" sqref="G8">
      <formula1>Round</formula1>
    </dataValidation>
    <dataValidation type="list" allowBlank="1" showInputMessage="1" showErrorMessage="1" sqref="D26">
      <formula1>Currency</formula1>
    </dataValidation>
    <dataValidation type="list" allowBlank="1" showInputMessage="1" showErrorMessage="1" sqref="C108:C111">
      <formula1>Medicaments</formula1>
    </dataValidation>
  </dataValidations>
  <pageMargins left="0.70866141732283472" right="0.70866141732283472" top="0.74803149606299213" bottom="0.74803149606299213" header="0.31496062992125984" footer="0.31496062992125984"/>
  <pageSetup paperSize="8" scale="75" orientation="landscape" r:id="rId1"/>
  <headerFooter>
    <oddFooter>&amp;L&amp;F&amp;C&amp;A&amp;RV1.0          &amp;D</oddFooter>
  </headerFooter>
  <rowBreaks count="2" manualBreakCount="2">
    <brk id="48" max="16383" man="1"/>
    <brk id="104" max="14" man="1"/>
  </rowBreaks>
  <ignoredErrors>
    <ignoredError sqref="H142:S142 E143" unlockedFormula="1"/>
  </ignoredErrors>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indexed="51"/>
  </sheetPr>
  <dimension ref="A1:X18"/>
  <sheetViews>
    <sheetView showGridLines="0" view="pageBreakPreview" zoomScaleNormal="110" zoomScaleSheetLayoutView="100" workbookViewId="0">
      <selection activeCell="G13" sqref="G13:J13"/>
    </sheetView>
  </sheetViews>
  <sheetFormatPr defaultColWidth="11.42578125" defaultRowHeight="15"/>
  <cols>
    <col min="1" max="1" width="21.140625" style="3" customWidth="1"/>
    <col min="2" max="2" width="12.5703125" style="3" customWidth="1"/>
    <col min="3" max="3" width="20.5703125" style="3" customWidth="1"/>
    <col min="4" max="4" width="15.28515625" style="3" customWidth="1"/>
    <col min="5" max="5" width="11.7109375" style="3" customWidth="1"/>
    <col min="6" max="6" width="10.7109375" style="3" customWidth="1"/>
    <col min="7" max="7" width="11.7109375" style="3" customWidth="1"/>
    <col min="8" max="8" width="15" style="3" customWidth="1"/>
    <col min="9" max="9" width="9.42578125" style="3" customWidth="1"/>
    <col min="10" max="10" width="13" style="3" customWidth="1"/>
    <col min="11" max="11" width="11.42578125" style="3" customWidth="1"/>
    <col min="12" max="12" width="8.140625" style="3" customWidth="1"/>
    <col min="13" max="13" width="9.7109375" style="3" customWidth="1"/>
    <col min="14" max="14" width="8.5703125" style="3" customWidth="1"/>
    <col min="15" max="15" width="7.140625" style="3" customWidth="1"/>
    <col min="16" max="16384" width="11.42578125" style="3"/>
  </cols>
  <sheetData>
    <row r="1" spans="1:24" ht="21" customHeight="1">
      <c r="A1" s="2"/>
      <c r="B1" s="2"/>
      <c r="C1" s="2"/>
      <c r="D1" s="2"/>
      <c r="E1" s="2"/>
      <c r="F1" s="2"/>
      <c r="G1" s="229"/>
      <c r="H1" s="2"/>
      <c r="I1" s="2"/>
      <c r="J1" s="2"/>
    </row>
    <row r="2" spans="1:24" ht="25.5" customHeight="1"/>
    <row r="3" spans="1:24" ht="36">
      <c r="B3" s="810" t="str">
        <f>+"Tabel Programatic de Evaluare: "&amp;" "&amp;+IF('Introducerea datelor'!C4="Please Select","",'Introducerea datelor'!C4&amp;" - ")&amp;+IF('Introducerea datelor'!G6="Please Select","",'Introducerea datelor'!G6)</f>
        <v>Tabel Programatic de Evaluare:  Moldova - TB</v>
      </c>
      <c r="C3" s="810"/>
      <c r="D3" s="810"/>
      <c r="E3" s="810"/>
      <c r="F3" s="810"/>
      <c r="G3" s="810"/>
      <c r="H3" s="810"/>
      <c r="I3" s="810"/>
      <c r="J3" s="810"/>
      <c r="K3" s="4"/>
      <c r="L3" s="4"/>
      <c r="M3" s="4"/>
      <c r="N3" s="5"/>
      <c r="O3" s="5"/>
      <c r="P3" s="5"/>
      <c r="Q3" s="5"/>
      <c r="R3" s="5"/>
      <c r="S3" s="5"/>
      <c r="T3" s="5"/>
    </row>
    <row r="4" spans="1:24" ht="15" customHeight="1">
      <c r="L4" s="5"/>
      <c r="M4" s="5"/>
      <c r="N4" s="5"/>
      <c r="O4" s="5"/>
      <c r="P4" s="5"/>
      <c r="Q4" s="5"/>
      <c r="R4" s="5"/>
      <c r="S4" s="5"/>
      <c r="T4" s="5"/>
    </row>
    <row r="5" spans="1:24">
      <c r="L5" s="5"/>
      <c r="M5" s="5"/>
      <c r="N5" s="5"/>
      <c r="O5" s="5"/>
      <c r="P5" s="5"/>
      <c r="Q5" s="5"/>
      <c r="R5" s="5"/>
      <c r="S5" s="5"/>
      <c r="T5" s="5"/>
    </row>
    <row r="6" spans="1:24" ht="32.25" customHeight="1">
      <c r="A6" s="225" t="s">
        <v>284</v>
      </c>
      <c r="B6" s="811" t="str">
        <f>+IF('Introducerea datelor'!C4="Please Select","",'Introducerea datelor'!C4)</f>
        <v>Moldova</v>
      </c>
      <c r="C6" s="811"/>
      <c r="D6" s="814" t="s">
        <v>288</v>
      </c>
      <c r="E6" s="814"/>
      <c r="F6" s="815" t="str">
        <f>+'Introducerea datelor'!G4</f>
        <v>Consolidarea controlului Tuberculozei în Republica Moldova</v>
      </c>
      <c r="G6" s="815"/>
      <c r="H6" s="815"/>
      <c r="I6" s="815"/>
      <c r="J6" s="815"/>
      <c r="K6" s="49"/>
      <c r="L6" s="81"/>
      <c r="M6" s="49"/>
      <c r="N6" s="49"/>
      <c r="O6" s="49"/>
      <c r="P6" s="50"/>
      <c r="Q6" s="17"/>
      <c r="R6" s="17"/>
      <c r="S6" s="17"/>
      <c r="T6" s="17"/>
      <c r="U6" s="17"/>
    </row>
    <row r="7" spans="1:24" ht="8.25" customHeight="1">
      <c r="B7" s="6"/>
      <c r="C7" s="7"/>
      <c r="D7" s="7"/>
      <c r="E7" s="8"/>
      <c r="F7" s="8"/>
      <c r="G7" s="9"/>
      <c r="H7" s="9"/>
      <c r="K7" s="49"/>
      <c r="L7" s="49"/>
      <c r="M7" s="49"/>
      <c r="N7" s="49"/>
      <c r="O7" s="49"/>
      <c r="P7" s="50"/>
      <c r="Q7" s="17"/>
      <c r="R7" s="17"/>
      <c r="S7" s="17"/>
      <c r="T7" s="17"/>
      <c r="U7" s="17"/>
    </row>
    <row r="8" spans="1:24" ht="3.75" customHeight="1">
      <c r="C8" s="10"/>
      <c r="D8" s="10"/>
      <c r="E8" s="10"/>
      <c r="F8" s="10"/>
      <c r="G8" s="10"/>
      <c r="H8" s="10"/>
      <c r="I8" s="10"/>
      <c r="J8" s="10"/>
      <c r="K8" s="49"/>
      <c r="L8" s="49"/>
      <c r="M8" s="49"/>
      <c r="N8" s="49"/>
      <c r="O8" s="51"/>
      <c r="P8" s="50"/>
      <c r="Q8" s="51"/>
      <c r="R8" s="52"/>
      <c r="S8" s="17"/>
      <c r="T8" s="17"/>
      <c r="U8" s="17"/>
    </row>
    <row r="9" spans="1:24" ht="25.5" customHeight="1">
      <c r="A9" s="311" t="s">
        <v>289</v>
      </c>
      <c r="B9" s="287" t="str">
        <f>+IF('Introducerea datelor'!G6="Please Select","",'Introducerea datelor'!G6)</f>
        <v>TB</v>
      </c>
      <c r="C9" s="191" t="s">
        <v>248</v>
      </c>
      <c r="D9" s="288" t="str">
        <f>+'Introducerea datelor'!C6</f>
        <v xml:space="preserve">MOL-T-PCIMU </v>
      </c>
      <c r="E9" s="813" t="s">
        <v>382</v>
      </c>
      <c r="F9" s="813"/>
      <c r="G9" s="410">
        <f>+IF(ISBLANK('Introducerea datelor'!C10),"",'Introducerea datelor'!C10)</f>
        <v>40452</v>
      </c>
      <c r="H9" s="311" t="s">
        <v>290</v>
      </c>
      <c r="I9" s="812">
        <f>+IF(ISBLANK('Introducerea datelor'!I6),"",'Introducerea datelor'!I6)</f>
        <v>12371649.98</v>
      </c>
      <c r="J9" s="812"/>
      <c r="K9" s="49"/>
      <c r="L9" s="49"/>
      <c r="M9" s="49"/>
      <c r="N9" s="49"/>
      <c r="O9" s="51"/>
      <c r="P9" s="50"/>
      <c r="Q9" s="51"/>
      <c r="R9" s="52"/>
      <c r="S9" s="17"/>
      <c r="T9" s="11"/>
      <c r="U9" s="11"/>
      <c r="V9" s="10"/>
      <c r="W9" s="10"/>
      <c r="X9" s="10"/>
    </row>
    <row r="10" spans="1:24" ht="25.5" customHeight="1">
      <c r="A10" s="311" t="s">
        <v>291</v>
      </c>
      <c r="B10" s="289" t="str">
        <f>+IF('Introducerea datelor'!G8="Please Select","",'Introducerea datelor'!G8)</f>
        <v/>
      </c>
      <c r="C10" s="191" t="s">
        <v>292</v>
      </c>
      <c r="D10" s="290" t="str">
        <f>+IF('Introducerea datelor'!I8="Please Select","",'Introducerea datelor'!I8)</f>
        <v>Faza 2</v>
      </c>
      <c r="E10" s="805" t="s">
        <v>383</v>
      </c>
      <c r="F10" s="805"/>
      <c r="G10" s="804" t="str">
        <f>+'Introducerea datelor'!C8</f>
        <v>IP UCIMP RSS</v>
      </c>
      <c r="H10" s="804"/>
      <c r="I10" s="804"/>
      <c r="J10" s="804"/>
      <c r="K10" s="53"/>
      <c r="L10" s="53"/>
      <c r="M10" s="49"/>
      <c r="N10" s="53"/>
      <c r="O10" s="51"/>
      <c r="P10" s="50"/>
      <c r="Q10" s="11"/>
      <c r="R10" s="52"/>
      <c r="S10" s="17"/>
      <c r="T10" s="11"/>
      <c r="U10" s="11"/>
    </row>
    <row r="11" spans="1:24" ht="25.5" customHeight="1">
      <c r="A11" s="311" t="s">
        <v>295</v>
      </c>
      <c r="B11" s="291" t="str">
        <f>+'Introducerea datelor'!C16</f>
        <v>P4</v>
      </c>
      <c r="C11" s="275" t="s">
        <v>296</v>
      </c>
      <c r="D11" s="411">
        <f>+IF(ISBLANK('Introducerea datelor'!E16),"",'Introducerea datelor'!E16)</f>
        <v>41821</v>
      </c>
      <c r="E11" s="813" t="s">
        <v>297</v>
      </c>
      <c r="F11" s="813"/>
      <c r="G11" s="411">
        <f>+IF(ISBLANK('Introducerea datelor'!G16),"",'Introducerea datelor'!G16)</f>
        <v>42004</v>
      </c>
      <c r="H11" s="311" t="s">
        <v>287</v>
      </c>
      <c r="I11" s="806" t="str">
        <f>+IF('Introducerea datelor'!C12="Please Select","",'Introducerea datelor'!C12)</f>
        <v>A1</v>
      </c>
      <c r="J11" s="806"/>
      <c r="K11" s="228"/>
      <c r="L11" s="53"/>
      <c r="M11" s="49"/>
      <c r="N11" s="53"/>
      <c r="O11" s="53"/>
      <c r="P11" s="50"/>
      <c r="Q11" s="11"/>
      <c r="R11" s="52"/>
      <c r="S11" s="17"/>
      <c r="T11" s="12"/>
      <c r="U11" s="11"/>
    </row>
    <row r="12" spans="1:24" ht="25.5" customHeight="1">
      <c r="A12" s="311" t="s">
        <v>293</v>
      </c>
      <c r="B12" s="804" t="str">
        <f>+IF('Introducerea datelor'!G10="Please Select","",'Introducerea datelor'!G10)</f>
        <v>PwC (PricewaterhouseCoopers)</v>
      </c>
      <c r="C12" s="804"/>
      <c r="D12" s="804"/>
      <c r="E12" s="805" t="s">
        <v>233</v>
      </c>
      <c r="F12" s="805"/>
      <c r="G12" s="804" t="str">
        <f>+'Introducerea datelor'!G12</f>
        <v>Tatiana Vinichenko</v>
      </c>
      <c r="H12" s="804"/>
      <c r="I12" s="804"/>
      <c r="J12" s="804"/>
      <c r="K12" s="53"/>
      <c r="L12" s="53"/>
      <c r="M12" s="49"/>
      <c r="N12" s="53"/>
      <c r="O12" s="17"/>
      <c r="P12" s="50"/>
      <c r="Q12" s="11"/>
      <c r="R12" s="52"/>
      <c r="S12" s="17"/>
      <c r="T12" s="11"/>
      <c r="U12" s="54"/>
      <c r="V12" s="11"/>
      <c r="W12" s="12"/>
      <c r="X12" s="11"/>
    </row>
    <row r="13" spans="1:24" ht="30.75" customHeight="1">
      <c r="A13" s="311" t="s">
        <v>384</v>
      </c>
      <c r="B13" s="804" t="str">
        <f>+'Introducerea datelor'!D18</f>
        <v>IP UCIMP RSS</v>
      </c>
      <c r="C13" s="804"/>
      <c r="D13" s="804"/>
      <c r="E13" s="807" t="s">
        <v>385</v>
      </c>
      <c r="F13" s="807"/>
      <c r="G13" s="808">
        <f>+IF(ISBLANK('Introducerea datelor'!J16),"",'Introducerea datelor'!J16)</f>
        <v>42050</v>
      </c>
      <c r="H13" s="809"/>
      <c r="I13" s="809"/>
      <c r="J13" s="809"/>
      <c r="K13" s="17"/>
      <c r="L13" s="18"/>
      <c r="M13" s="18"/>
      <c r="N13" s="18"/>
      <c r="O13" s="17"/>
      <c r="P13" s="18"/>
      <c r="Q13" s="18"/>
      <c r="R13" s="52"/>
      <c r="S13" s="17"/>
      <c r="T13" s="18"/>
      <c r="U13" s="55"/>
    </row>
    <row r="14" spans="1:24">
      <c r="A14" s="14"/>
      <c r="B14" s="14"/>
      <c r="C14" s="16"/>
      <c r="D14" s="16"/>
      <c r="E14" s="16"/>
      <c r="F14" s="16"/>
      <c r="L14" s="13"/>
      <c r="M14" s="13"/>
      <c r="N14" s="13"/>
      <c r="O14" s="13"/>
      <c r="P14" s="13"/>
      <c r="Q14" s="13"/>
      <c r="R14" s="13"/>
      <c r="S14" s="13"/>
      <c r="T14" s="13"/>
      <c r="U14" s="13"/>
    </row>
    <row r="15" spans="1:24">
      <c r="A15" s="16"/>
      <c r="B15" s="16"/>
      <c r="C15" s="16"/>
      <c r="D15" s="16"/>
      <c r="E15" s="16"/>
      <c r="F15" s="16"/>
      <c r="L15" s="13"/>
      <c r="M15" s="13"/>
      <c r="N15" s="13"/>
      <c r="O15" s="13"/>
      <c r="P15" s="13"/>
      <c r="Q15" s="13"/>
      <c r="R15" s="13"/>
      <c r="S15" s="13"/>
      <c r="T15" s="13"/>
      <c r="U15" s="13"/>
    </row>
    <row r="16" spans="1:24">
      <c r="A16" s="16"/>
      <c r="B16" s="16"/>
      <c r="C16" s="200"/>
      <c r="D16" s="16"/>
      <c r="E16" s="312"/>
      <c r="F16" s="15"/>
      <c r="L16" s="13"/>
      <c r="M16" s="13"/>
      <c r="N16" s="13"/>
      <c r="O16" s="13"/>
      <c r="P16" s="13"/>
      <c r="Q16" s="13"/>
      <c r="R16" s="13"/>
      <c r="S16" s="13"/>
      <c r="T16" s="13"/>
      <c r="U16" s="13"/>
    </row>
    <row r="17" spans="1:6">
      <c r="A17" s="16"/>
      <c r="B17" s="16"/>
      <c r="C17" s="16"/>
      <c r="D17" s="16"/>
      <c r="E17" s="16"/>
      <c r="F17" s="15"/>
    </row>
    <row r="18" spans="1:6">
      <c r="A18" s="15"/>
      <c r="B18" s="15"/>
      <c r="C18" s="15"/>
      <c r="D18" s="15"/>
      <c r="E18" s="15"/>
      <c r="F18" s="15"/>
    </row>
  </sheetData>
  <dataConsolidate/>
  <mergeCells count="16">
    <mergeCell ref="B3:J3"/>
    <mergeCell ref="B12:D12"/>
    <mergeCell ref="B6:C6"/>
    <mergeCell ref="I9:J9"/>
    <mergeCell ref="E11:F11"/>
    <mergeCell ref="E12:F12"/>
    <mergeCell ref="D6:E6"/>
    <mergeCell ref="F6:J6"/>
    <mergeCell ref="E9:F9"/>
    <mergeCell ref="G10:J10"/>
    <mergeCell ref="B13:D13"/>
    <mergeCell ref="E10:F10"/>
    <mergeCell ref="I11:J11"/>
    <mergeCell ref="G12:J12"/>
    <mergeCell ref="E13:F13"/>
    <mergeCell ref="G13:J13"/>
  </mergeCells>
  <phoneticPr fontId="23" type="noConversion"/>
  <conditionalFormatting sqref="I11:J11">
    <cfRule type="cellIs" dxfId="32" priority="1" stopIfTrue="1" operator="equal">
      <formula>"C"</formula>
    </cfRule>
    <cfRule type="cellIs" dxfId="31" priority="2" stopIfTrue="1" operator="equal">
      <formula>"B2"</formula>
    </cfRule>
    <cfRule type="cellIs" dxfId="30" priority="3" stopIfTrue="1" operator="equal">
      <formula>"B1"</formula>
    </cfRule>
  </conditionalFormatting>
  <dataValidations count="1">
    <dataValidation type="list" allowBlank="1" showInputMessage="1" showErrorMessage="1" sqref="G7">
      <formula1>$K$8:$K$9</formula1>
    </dataValidation>
  </dataValidations>
  <pageMargins left="0.70866141732283472" right="0.70866141732283472" top="0.74803149606299213" bottom="0.74803149606299213" header="0.31496062992125984" footer="0.31496062992125984"/>
  <pageSetup paperSize="9" scale="92" orientation="landscape" r:id="rId1"/>
  <headerFooter>
    <oddFooter>&amp;L&amp;F&amp;C&amp;A&amp;RV1.0          &amp;D</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indexed="41"/>
  </sheetPr>
  <dimension ref="A1:P35"/>
  <sheetViews>
    <sheetView showGridLines="0" view="pageBreakPreview" topLeftCell="A13" zoomScaleNormal="100" zoomScaleSheetLayoutView="100" workbookViewId="0">
      <selection activeCell="U27" sqref="U27"/>
    </sheetView>
  </sheetViews>
  <sheetFormatPr defaultColWidth="11" defaultRowHeight="15"/>
  <cols>
    <col min="1" max="1" width="3.28515625" customWidth="1"/>
    <col min="2" max="2" width="10.42578125" customWidth="1"/>
    <col min="3" max="3" width="12.42578125" customWidth="1"/>
    <col min="4" max="4" width="13.140625" customWidth="1"/>
    <col min="5" max="5" width="11.42578125" customWidth="1"/>
    <col min="6" max="6" width="17" customWidth="1"/>
    <col min="7" max="7" width="3.85546875" customWidth="1"/>
    <col min="8" max="8" width="9.85546875" customWidth="1"/>
    <col min="9" max="9" width="13" customWidth="1"/>
    <col min="10" max="10" width="13.7109375" customWidth="1"/>
    <col min="11" max="11" width="13.5703125" customWidth="1"/>
    <col min="12" max="12" width="14.140625" customWidth="1"/>
  </cols>
  <sheetData>
    <row r="1" spans="1:16" ht="28.5" customHeight="1">
      <c r="C1" s="197"/>
      <c r="E1" s="198"/>
    </row>
    <row r="2" spans="1:16" ht="27.75" customHeight="1">
      <c r="B2" s="816" t="str">
        <f>+"Tabel Programatic de Evaluare:  "&amp;"  "&amp;IF(+'Introducerea datelor'!C4="Please Select","",'Introducerea datelor'!C4&amp;" - ")&amp;IF('Introducerea datelor'!G6="Please Select","",'Introducerea datelor'!G6)</f>
        <v>Tabel Programatic de Evaluare:    Moldova - TB</v>
      </c>
      <c r="C2" s="816"/>
      <c r="D2" s="816"/>
      <c r="E2" s="816"/>
      <c r="F2" s="816"/>
      <c r="G2" s="816"/>
      <c r="H2" s="816"/>
      <c r="I2" s="816"/>
      <c r="J2" s="816"/>
      <c r="K2" s="816"/>
      <c r="L2" s="816"/>
      <c r="M2" s="25"/>
      <c r="N2" s="25"/>
      <c r="O2" s="25"/>
      <c r="P2" s="25"/>
    </row>
    <row r="3" spans="1:16">
      <c r="B3" s="23" t="str">
        <f>+IF('Introducerea datelor'!G8="Please Select","",'Introducerea datelor'!G8)</f>
        <v/>
      </c>
      <c r="C3" s="821" t="str">
        <f>+IF('Introducerea datelor'!I8="Please Select","",'Introducerea datelor'!I8)</f>
        <v>Faza 2</v>
      </c>
      <c r="D3" s="821"/>
      <c r="E3" s="819"/>
      <c r="F3" s="819"/>
      <c r="G3" s="819"/>
      <c r="H3" s="819"/>
      <c r="I3" s="819"/>
      <c r="J3" s="820" t="str">
        <f>+'Introducerea datelor'!B16</f>
        <v>Perioada de Raportare:</v>
      </c>
      <c r="K3" s="820"/>
      <c r="L3" s="166" t="str">
        <f>+'Introducerea datelor'!C16</f>
        <v>P4</v>
      </c>
    </row>
    <row r="4" spans="1:16">
      <c r="B4" s="23" t="str">
        <f>+'Introducerea datelor'!B12</f>
        <v>Ultimul Rating:</v>
      </c>
      <c r="C4" s="817" t="str">
        <f>+IF('Introducerea datelor'!C12="Please Select","",'Introducerea datelor'!C12)</f>
        <v>A1</v>
      </c>
      <c r="D4" s="817"/>
      <c r="E4" s="819" t="str">
        <f>+'Introducerea datelor'!C8</f>
        <v>IP UCIMP RSS</v>
      </c>
      <c r="F4" s="819"/>
      <c r="G4" s="819"/>
      <c r="H4" s="819"/>
      <c r="I4" s="819"/>
      <c r="J4" s="820" t="str">
        <f>+'Introducerea datelor'!D16</f>
        <v>De la:</v>
      </c>
      <c r="K4" s="822"/>
      <c r="L4" s="445">
        <f>+IF(ISBLANK('Introducerea datelor'!E16),"",'Introducerea datelor'!E16)</f>
        <v>41821</v>
      </c>
    </row>
    <row r="5" spans="1:16" ht="18.75" customHeight="1">
      <c r="B5" s="23"/>
      <c r="C5" s="23"/>
      <c r="D5" s="819" t="str">
        <f>+'Introducerea datelor'!G4</f>
        <v>Consolidarea controlului Tuberculozei în Republica Moldova</v>
      </c>
      <c r="E5" s="819"/>
      <c r="F5" s="819"/>
      <c r="G5" s="819"/>
      <c r="H5" s="819"/>
      <c r="I5" s="819"/>
      <c r="J5" s="819"/>
      <c r="K5" s="23" t="str">
        <f>+'Introducerea datelor'!F16</f>
        <v>Pînă la:</v>
      </c>
      <c r="L5" s="445">
        <f>+IF(ISBLANK('Introducerea datelor'!G16),"",'Introducerea datelor'!G16)</f>
        <v>42004</v>
      </c>
    </row>
    <row r="6" spans="1:16" ht="18.75">
      <c r="B6" s="22"/>
      <c r="C6" s="23"/>
      <c r="D6" s="24"/>
      <c r="E6" s="818" t="s">
        <v>391</v>
      </c>
      <c r="F6" s="818"/>
      <c r="G6" s="818"/>
      <c r="H6" s="818"/>
      <c r="I6" s="818"/>
    </row>
    <row r="7" spans="1:16" ht="26.25" customHeight="1">
      <c r="B7" s="823" t="str">
        <f>+'Introducerea datelor'!B69&amp;"                "&amp;+J3&amp;" "&amp;+L3</f>
        <v>M1: Statutul Condițiilor Precedente și a Acțiunilor Prestabilite în Timp                 Perioada de Raportare: P4</v>
      </c>
      <c r="C7" s="824"/>
      <c r="D7" s="824"/>
      <c r="E7" s="824"/>
      <c r="F7" s="824"/>
      <c r="H7" s="823" t="str">
        <f>+'Introducerea datelor'!B76&amp;"                                                                             "&amp;+J3&amp;"  "&amp;+L3</f>
        <v>M2: Statutul pozițiilor cheie a RP                                                                              Perioada de Raportare:  P4</v>
      </c>
      <c r="I7" s="824"/>
      <c r="J7" s="824"/>
      <c r="K7" s="824"/>
      <c r="L7" s="824"/>
    </row>
    <row r="8" spans="1:16" ht="49.5" customHeight="1">
      <c r="B8" s="294" t="s">
        <v>389</v>
      </c>
      <c r="C8" s="825" t="s">
        <v>477</v>
      </c>
      <c r="D8" s="828"/>
      <c r="E8" s="828"/>
      <c r="F8" s="829"/>
      <c r="G8" s="533"/>
      <c r="H8" s="294" t="s">
        <v>389</v>
      </c>
      <c r="I8" s="825" t="s">
        <v>474</v>
      </c>
      <c r="J8" s="826"/>
      <c r="K8" s="826"/>
      <c r="L8" s="827"/>
    </row>
    <row r="9" spans="1:16" ht="22.5" customHeight="1">
      <c r="B9" s="19"/>
      <c r="C9" s="19"/>
      <c r="D9" s="19"/>
      <c r="E9" s="19"/>
      <c r="F9" s="19"/>
      <c r="G9" s="19"/>
      <c r="H9" s="19"/>
    </row>
    <row r="10" spans="1:16" ht="21" customHeight="1">
      <c r="A10" s="46"/>
      <c r="B10" s="19"/>
      <c r="C10" s="19"/>
      <c r="D10" s="830"/>
      <c r="E10" s="585"/>
      <c r="F10" s="585"/>
      <c r="G10" s="174"/>
      <c r="H10" s="19"/>
      <c r="N10" s="48"/>
      <c r="O10" s="48"/>
      <c r="P10" s="47"/>
    </row>
    <row r="11" spans="1:16">
      <c r="B11" s="19"/>
      <c r="C11" s="27"/>
      <c r="D11" s="830"/>
      <c r="E11" s="27"/>
      <c r="F11" s="27"/>
      <c r="G11" s="27"/>
      <c r="H11" s="27"/>
      <c r="N11" s="19"/>
      <c r="O11" s="19"/>
    </row>
    <row r="12" spans="1:16">
      <c r="B12" s="27"/>
      <c r="C12" s="78"/>
      <c r="D12" s="79"/>
      <c r="E12" s="79"/>
      <c r="F12" s="79"/>
      <c r="G12" s="79"/>
      <c r="H12" s="80"/>
    </row>
    <row r="13" spans="1:16">
      <c r="B13" s="27"/>
      <c r="C13" s="78"/>
      <c r="D13" s="79"/>
      <c r="E13" s="79"/>
      <c r="F13" s="79"/>
      <c r="G13" s="79"/>
      <c r="H13" s="80"/>
    </row>
    <row r="14" spans="1:16" ht="27" customHeight="1"/>
    <row r="15" spans="1:16" ht="35.25" customHeight="1">
      <c r="B15" s="823" t="str">
        <f>+'Introducerea datelor'!B81&amp;"                                                                                                 "&amp;+J3&amp;" "&amp;+L3</f>
        <v>M3: Aranjamente contractuale (SR)                                                                                                  Perioada de Raportare: P4</v>
      </c>
      <c r="C15" s="824"/>
      <c r="D15" s="824"/>
      <c r="E15" s="824"/>
      <c r="F15" s="824"/>
      <c r="G15" s="824"/>
      <c r="H15" s="823" t="str">
        <f>+'Introducerea datelor'!B86&amp;"                        "&amp;+J3&amp;" "&amp;+L3</f>
        <v>M4: Numărul rapoartelor complete recepționate la timp                        Perioada de Raportare: P4</v>
      </c>
      <c r="I15" s="824"/>
      <c r="J15" s="824"/>
      <c r="K15" s="824"/>
      <c r="L15" s="824"/>
    </row>
    <row r="16" spans="1:16" ht="51.75" customHeight="1">
      <c r="B16" s="294" t="s">
        <v>389</v>
      </c>
      <c r="C16" s="825" t="s">
        <v>475</v>
      </c>
      <c r="D16" s="826"/>
      <c r="E16" s="826"/>
      <c r="F16" s="827"/>
      <c r="G16" s="533"/>
      <c r="H16" s="294" t="s">
        <v>389</v>
      </c>
      <c r="I16" s="825" t="s">
        <v>444</v>
      </c>
      <c r="J16" s="828"/>
      <c r="K16" s="828"/>
      <c r="L16" s="829"/>
    </row>
    <row r="17" spans="2:13">
      <c r="B17" s="28"/>
      <c r="H17" s="29"/>
    </row>
    <row r="18" spans="2:13">
      <c r="M18" s="82"/>
    </row>
    <row r="26" spans="2:13" ht="40.5" customHeight="1">
      <c r="B26" s="831" t="str">
        <f>+'Introducerea datelor'!B92</f>
        <v xml:space="preserve">M5: Bugetul și Procurarea produselor medicale, echipamentului medical, medicamentelor și produselor farmaceutice </v>
      </c>
      <c r="C26" s="832"/>
      <c r="D26" s="832"/>
      <c r="E26" s="832"/>
      <c r="F26" s="832"/>
      <c r="H26" s="823" t="str">
        <f>+'Introducerea datelor'!B105&amp;"                                                                "&amp;+J3&amp;"  "&amp;+L3</f>
        <v>M6: Diferență între stocul curent și stocul de siguranță                                                                Perioada de Raportare:  P4</v>
      </c>
      <c r="I26" s="824"/>
      <c r="J26" s="824"/>
      <c r="K26" s="824"/>
      <c r="L26" s="824"/>
    </row>
    <row r="27" spans="2:13" ht="55.5" customHeight="1">
      <c r="B27" s="294" t="s">
        <v>389</v>
      </c>
      <c r="C27" s="825" t="s">
        <v>478</v>
      </c>
      <c r="D27" s="826"/>
      <c r="E27" s="826"/>
      <c r="F27" s="827"/>
      <c r="G27" s="533"/>
      <c r="H27" s="294" t="s">
        <v>1</v>
      </c>
      <c r="I27" s="825" t="s">
        <v>492</v>
      </c>
      <c r="J27" s="828"/>
      <c r="K27" s="828"/>
      <c r="L27" s="829"/>
    </row>
    <row r="28" spans="2:13" ht="15.75" thickBot="1"/>
    <row r="29" spans="2:13" ht="59.25" customHeight="1">
      <c r="F29" s="279"/>
      <c r="G29" s="279"/>
      <c r="H29" s="397" t="s">
        <v>363</v>
      </c>
      <c r="I29" s="396" t="s">
        <v>392</v>
      </c>
      <c r="J29" s="293" t="s">
        <v>394</v>
      </c>
      <c r="K29" s="185" t="s">
        <v>395</v>
      </c>
      <c r="L29" s="276" t="s">
        <v>396</v>
      </c>
    </row>
    <row r="30" spans="2:13" ht="15" customHeight="1">
      <c r="F30" s="279"/>
      <c r="G30" s="279"/>
      <c r="H30" s="834" t="str">
        <f>+'Introducerea datelor'!B108</f>
        <v>Please Select</v>
      </c>
      <c r="I30" s="277" t="str">
        <f>+'Introducerea datelor'!C108</f>
        <v>Please Select</v>
      </c>
      <c r="J30" s="357" t="str">
        <f>+'Introducerea datelor'!I108</f>
        <v/>
      </c>
      <c r="K30" s="358">
        <f>+'Introducerea datelor'!J108</f>
        <v>0</v>
      </c>
      <c r="L30" s="345" t="str">
        <f>+'Introducerea datelor'!K108</f>
        <v/>
      </c>
    </row>
    <row r="31" spans="2:13">
      <c r="F31" s="279"/>
      <c r="G31" s="279"/>
      <c r="H31" s="835"/>
      <c r="I31" s="277" t="str">
        <f>+'Introducerea datelor'!C109</f>
        <v>Please Select</v>
      </c>
      <c r="J31" s="357" t="str">
        <f>+'Introducerea datelor'!I109</f>
        <v/>
      </c>
      <c r="K31" s="358">
        <f>+'Introducerea datelor'!J109</f>
        <v>0</v>
      </c>
      <c r="L31" s="346" t="str">
        <f>+'Introducerea datelor'!K109</f>
        <v/>
      </c>
    </row>
    <row r="32" spans="2:13">
      <c r="F32" s="279"/>
      <c r="G32" s="279"/>
      <c r="H32" s="835"/>
      <c r="I32" s="277" t="str">
        <f>+'Introducerea datelor'!C110</f>
        <v>Please Select</v>
      </c>
      <c r="J32" s="357" t="str">
        <f>+'Introducerea datelor'!I110</f>
        <v/>
      </c>
      <c r="K32" s="358">
        <f>+'Introducerea datelor'!J110</f>
        <v>0</v>
      </c>
      <c r="L32" s="345" t="str">
        <f>+'Introducerea datelor'!K110</f>
        <v/>
      </c>
    </row>
    <row r="33" spans="2:12" ht="15.75" thickBot="1">
      <c r="F33" s="279"/>
      <c r="G33" s="279"/>
      <c r="H33" s="836"/>
      <c r="I33" s="278" t="str">
        <f>+'Introducerea datelor'!C111</f>
        <v>Please Select</v>
      </c>
      <c r="J33" s="359" t="str">
        <f>+'Introducerea datelor'!I111</f>
        <v/>
      </c>
      <c r="K33" s="360">
        <f>+'Introducerea datelor'!J111</f>
        <v>0</v>
      </c>
      <c r="L33" s="345" t="str">
        <f>+'Introducerea datelor'!K111</f>
        <v/>
      </c>
    </row>
    <row r="34" spans="2:12" ht="22.5" customHeight="1">
      <c r="B34" s="833" t="str">
        <f>+'Introducerea datelor'!B102</f>
        <v>* Include numai EFR categoriile 4 și 5  (Produse medicale și Echipamente medicale &amp; Medicamente și Produse farmaceutice)</v>
      </c>
      <c r="C34" s="833"/>
      <c r="D34" s="833"/>
      <c r="E34" s="833"/>
      <c r="F34" s="19"/>
      <c r="G34" s="19"/>
      <c r="H34" s="182"/>
      <c r="I34" s="183"/>
      <c r="J34" s="184"/>
      <c r="K34" s="174"/>
      <c r="L34" s="20"/>
    </row>
    <row r="35" spans="2:12">
      <c r="F35" s="19"/>
      <c r="G35" s="19"/>
      <c r="H35" s="19"/>
      <c r="I35" s="19"/>
      <c r="J35" s="19"/>
      <c r="K35" s="19"/>
      <c r="L35" s="19"/>
    </row>
  </sheetData>
  <mergeCells count="25">
    <mergeCell ref="B26:F26"/>
    <mergeCell ref="H26:L26"/>
    <mergeCell ref="B34:E34"/>
    <mergeCell ref="C27:F27"/>
    <mergeCell ref="I27:L27"/>
    <mergeCell ref="H30:H33"/>
    <mergeCell ref="B15:G15"/>
    <mergeCell ref="H15:L15"/>
    <mergeCell ref="I8:L8"/>
    <mergeCell ref="D5:J5"/>
    <mergeCell ref="C16:F16"/>
    <mergeCell ref="E10:F10"/>
    <mergeCell ref="C8:F8"/>
    <mergeCell ref="B7:F7"/>
    <mergeCell ref="I16:L16"/>
    <mergeCell ref="D10:D11"/>
    <mergeCell ref="H7:L7"/>
    <mergeCell ref="B2:L2"/>
    <mergeCell ref="C4:D4"/>
    <mergeCell ref="E6:I6"/>
    <mergeCell ref="E3:I3"/>
    <mergeCell ref="J3:K3"/>
    <mergeCell ref="C3:D3"/>
    <mergeCell ref="E4:I4"/>
    <mergeCell ref="J4:K4"/>
  </mergeCells>
  <phoneticPr fontId="23" type="noConversion"/>
  <conditionalFormatting sqref="D12:D13">
    <cfRule type="cellIs" dxfId="29" priority="1" stopIfTrue="1" operator="greaterThan">
      <formula>0</formula>
    </cfRule>
  </conditionalFormatting>
  <conditionalFormatting sqref="E12:E13">
    <cfRule type="cellIs" dxfId="28" priority="2" stopIfTrue="1" operator="greaterThan">
      <formula>0</formula>
    </cfRule>
  </conditionalFormatting>
  <conditionalFormatting sqref="F12:G13">
    <cfRule type="cellIs" dxfId="27" priority="3" stopIfTrue="1" operator="greaterThan">
      <formula>0</formula>
    </cfRule>
  </conditionalFormatting>
  <conditionalFormatting sqref="C4:D4">
    <cfRule type="cellIs" dxfId="26" priority="4" stopIfTrue="1" operator="equal">
      <formula>"C"</formula>
    </cfRule>
    <cfRule type="cellIs" dxfId="25" priority="5" stopIfTrue="1" operator="equal">
      <formula>"B2"</formula>
    </cfRule>
    <cfRule type="cellIs" dxfId="24" priority="6" stopIfTrue="1" operator="equal">
      <formula>"B1"</formula>
    </cfRule>
  </conditionalFormatting>
  <conditionalFormatting sqref="L30 L32:L33">
    <cfRule type="cellIs" dxfId="23" priority="13" stopIfTrue="1" operator="lessThan">
      <formula>1</formula>
    </cfRule>
    <cfRule type="cellIs" dxfId="22" priority="14" stopIfTrue="1" operator="between">
      <formula>3</formula>
      <formula>17</formula>
    </cfRule>
    <cfRule type="cellIs" dxfId="21" priority="15" stopIfTrue="1" operator="between">
      <formula>1</formula>
      <formula>3</formula>
    </cfRule>
  </conditionalFormatting>
  <conditionalFormatting sqref="L31">
    <cfRule type="cellIs" dxfId="20" priority="16" stopIfTrue="1" operator="lessThan">
      <formula>1</formula>
    </cfRule>
    <cfRule type="cellIs" dxfId="19" priority="17" stopIfTrue="1" operator="between">
      <formula>3</formula>
      <formula>100</formula>
    </cfRule>
    <cfRule type="cellIs" dxfId="18" priority="18" stopIfTrue="1" operator="between">
      <formula>1</formula>
      <formula>3</formula>
    </cfRule>
  </conditionalFormatting>
  <pageMargins left="0.70866141732283472" right="0.70866141732283472" top="0.74803149606299213" bottom="0.74803149606299213" header="0.31496062992125984" footer="0.31496062992125984"/>
  <pageSetup paperSize="8" scale="95" orientation="portrait" r:id="rId1"/>
  <headerFooter alignWithMargins="0">
    <oddFooter>&amp;L&amp;F&amp;C&amp;A&amp;RV1.0          &amp;D</oddFooter>
  </headerFooter>
  <colBreaks count="1" manualBreakCount="1">
    <brk id="12" max="33"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indexed="41"/>
  </sheetPr>
  <dimension ref="A1:O34"/>
  <sheetViews>
    <sheetView showGridLines="0" tabSelected="1" view="pageBreakPreview" topLeftCell="A14" zoomScale="115" zoomScaleNormal="100" zoomScaleSheetLayoutView="115" workbookViewId="0">
      <selection activeCell="M27" sqref="M27"/>
    </sheetView>
  </sheetViews>
  <sheetFormatPr defaultColWidth="11" defaultRowHeight="15"/>
  <cols>
    <col min="1" max="1" width="3.5703125" customWidth="1"/>
    <col min="2" max="2" width="11.28515625" customWidth="1"/>
    <col min="3" max="3" width="5.140625" customWidth="1"/>
    <col min="4" max="4" width="12.42578125" customWidth="1"/>
    <col min="5" max="5" width="11.42578125" customWidth="1"/>
    <col min="6" max="6" width="14.28515625" customWidth="1"/>
    <col min="7" max="7" width="3.85546875" customWidth="1"/>
    <col min="8" max="8" width="10.42578125" customWidth="1"/>
    <col min="9" max="9" width="14.7109375" customWidth="1"/>
    <col min="10" max="10" width="12" customWidth="1"/>
    <col min="11" max="11" width="11.7109375" customWidth="1"/>
  </cols>
  <sheetData>
    <row r="1" spans="2:15" ht="30.75" customHeight="1">
      <c r="B1" s="3"/>
      <c r="C1" s="3"/>
      <c r="D1" s="3"/>
      <c r="E1" s="3"/>
      <c r="F1" s="3"/>
      <c r="G1" s="3"/>
      <c r="H1" s="3"/>
      <c r="I1" s="3"/>
      <c r="J1" s="3"/>
      <c r="K1" s="3"/>
    </row>
    <row r="2" spans="2:15" ht="27.75" customHeight="1">
      <c r="B2" s="837" t="str">
        <f>+"Tabel Programatic de Evaluare:  "&amp;"  "&amp;IF(+'Introducerea datelor'!C4="Please Select","",'Introducerea datelor'!C4&amp;" - ")&amp;IF('Introducerea datelor'!G6="Please Select","",'Introducerea datelor'!G6)</f>
        <v>Tabel Programatic de Evaluare:    Moldova - TB</v>
      </c>
      <c r="C2" s="837"/>
      <c r="D2" s="837"/>
      <c r="E2" s="837"/>
      <c r="F2" s="837"/>
      <c r="G2" s="837"/>
      <c r="H2" s="837"/>
      <c r="I2" s="837"/>
      <c r="J2" s="837"/>
      <c r="K2" s="837"/>
      <c r="L2" s="1"/>
      <c r="M2" s="1"/>
      <c r="N2" s="1"/>
      <c r="O2" s="1"/>
    </row>
    <row r="3" spans="2:15">
      <c r="B3" s="128" t="str">
        <f>+IF('Introducerea datelor'!G8="Please Select","",'Introducerea datelor'!G8)</f>
        <v/>
      </c>
      <c r="C3" s="842" t="str">
        <f>+IF('Introducerea datelor'!I8="Please Select","",'Introducerea datelor'!I8)</f>
        <v>Faza 2</v>
      </c>
      <c r="D3" s="842"/>
      <c r="E3" s="841"/>
      <c r="F3" s="841"/>
      <c r="G3" s="841"/>
      <c r="H3" s="841"/>
      <c r="I3" s="839" t="str">
        <f>+'Introducerea datelor'!B16</f>
        <v>Perioada de Raportare:</v>
      </c>
      <c r="J3" s="839"/>
      <c r="K3" s="166" t="str">
        <f>+'Introducerea datelor'!C16</f>
        <v>P4</v>
      </c>
      <c r="L3" s="82"/>
    </row>
    <row r="4" spans="2:15">
      <c r="B4" s="128" t="str">
        <f>+'Introducerea datelor'!B12</f>
        <v>Ultimul Rating:</v>
      </c>
      <c r="C4" s="817" t="str">
        <f>+IF('Introducerea datelor'!C12="Please Select","",'Introducerea datelor'!C12)</f>
        <v>A1</v>
      </c>
      <c r="D4" s="817"/>
      <c r="E4" s="841" t="str">
        <f>+'Introducerea datelor'!C8</f>
        <v>IP UCIMP RSS</v>
      </c>
      <c r="F4" s="841"/>
      <c r="G4" s="841"/>
      <c r="H4" s="841"/>
      <c r="I4" s="839" t="str">
        <f>+'Introducerea datelor'!D16</f>
        <v>De la:</v>
      </c>
      <c r="J4" s="840"/>
      <c r="K4" s="445">
        <f>+IF(ISBLANK('Introducerea datelor'!E16),"",'Introducerea datelor'!E16)</f>
        <v>41821</v>
      </c>
    </row>
    <row r="5" spans="2:15" ht="18.75" customHeight="1">
      <c r="B5" s="128"/>
      <c r="C5" s="128"/>
      <c r="D5" s="838" t="str">
        <f>+'Introducerea datelor'!G4</f>
        <v>Consolidarea controlului Tuberculozei în Republica Moldova</v>
      </c>
      <c r="E5" s="838"/>
      <c r="F5" s="838"/>
      <c r="G5" s="838"/>
      <c r="H5" s="838"/>
      <c r="I5" s="838"/>
      <c r="J5" s="128" t="str">
        <f>+'Introducerea datelor'!F16</f>
        <v>Pînă la:</v>
      </c>
      <c r="K5" s="445">
        <f>+IF(ISBLANK('Introducerea datelor'!G16),"",'Introducerea datelor'!G16)</f>
        <v>42004</v>
      </c>
    </row>
    <row r="6" spans="2:15" ht="18.75">
      <c r="B6" s="132"/>
      <c r="C6" s="128"/>
      <c r="D6" s="129"/>
      <c r="E6" s="848" t="s">
        <v>388</v>
      </c>
      <c r="F6" s="848"/>
      <c r="G6" s="848"/>
      <c r="H6" s="848"/>
      <c r="I6" s="3"/>
      <c r="J6" s="3"/>
      <c r="K6" s="3"/>
    </row>
    <row r="7" spans="2:15" ht="10.5" customHeight="1">
      <c r="B7" s="133"/>
      <c r="C7" s="134"/>
      <c r="D7" s="135"/>
      <c r="E7" s="136"/>
      <c r="F7" s="136"/>
      <c r="G7" s="137"/>
      <c r="H7" s="137"/>
      <c r="I7" s="131"/>
      <c r="J7" s="131"/>
      <c r="K7" s="130"/>
      <c r="O7" t="s">
        <v>387</v>
      </c>
    </row>
    <row r="8" spans="2:15" ht="26.25" customHeight="1">
      <c r="B8" s="851" t="str">
        <f>+'Introducerea datelor'!B27&amp; " - in ("&amp;'Introducerea datelor'!D26&amp;")  "&amp;+I3&amp;" "&amp;+K3</f>
        <v>F1: Bugetul și debursările de către Fondul Global - in (€)  Perioada de Raportare: P4</v>
      </c>
      <c r="C8" s="824"/>
      <c r="D8" s="824"/>
      <c r="E8" s="824"/>
      <c r="F8" s="824"/>
      <c r="H8" s="171" t="str">
        <f>+'Introducerea datelor'!B49&amp; " - in ("&amp;'Introducerea datelor'!D26&amp;")         "&amp;+I3&amp;" "&amp;+K3</f>
        <v>F3: Debursări și cheltuieli - in (€)         Perioada de Raportare: P4</v>
      </c>
      <c r="I8" s="3"/>
      <c r="J8" s="3"/>
      <c r="K8" s="3"/>
    </row>
    <row r="9" spans="2:15" ht="85.5" customHeight="1">
      <c r="B9" s="294" t="s">
        <v>389</v>
      </c>
      <c r="C9" s="825" t="s">
        <v>476</v>
      </c>
      <c r="D9" s="855"/>
      <c r="E9" s="855"/>
      <c r="F9" s="856"/>
      <c r="G9" s="534"/>
      <c r="H9" s="294" t="s">
        <v>389</v>
      </c>
      <c r="I9" s="825" t="s">
        <v>493</v>
      </c>
      <c r="J9" s="855"/>
      <c r="K9" s="856"/>
    </row>
    <row r="10" spans="2:15">
      <c r="B10" s="2"/>
      <c r="C10" s="2"/>
      <c r="D10" s="2"/>
      <c r="E10" s="2"/>
      <c r="F10" s="2"/>
      <c r="G10" s="3"/>
      <c r="H10" s="3"/>
      <c r="I10" s="3"/>
      <c r="J10" s="3"/>
      <c r="K10" s="3"/>
    </row>
    <row r="11" spans="2:15">
      <c r="B11" s="2"/>
      <c r="C11" s="2"/>
      <c r="D11" s="2"/>
      <c r="E11" s="2"/>
      <c r="F11" s="2"/>
      <c r="G11" s="3"/>
      <c r="H11" s="3"/>
      <c r="I11" s="3"/>
      <c r="J11" s="3"/>
      <c r="K11" s="3"/>
    </row>
    <row r="12" spans="2:15">
      <c r="B12" s="2"/>
      <c r="C12" s="2"/>
      <c r="D12" s="2"/>
      <c r="E12" s="2"/>
      <c r="F12" s="2"/>
      <c r="G12" s="3"/>
      <c r="H12" s="3"/>
      <c r="I12" s="3"/>
      <c r="J12" s="3"/>
      <c r="K12" s="3"/>
    </row>
    <row r="13" spans="2:15">
      <c r="B13" s="2"/>
      <c r="C13" s="2"/>
      <c r="D13" s="2"/>
      <c r="E13" s="2"/>
      <c r="F13" s="2"/>
      <c r="G13" s="3"/>
      <c r="H13" s="3"/>
      <c r="I13" s="3"/>
      <c r="J13" s="3"/>
      <c r="K13" s="3"/>
    </row>
    <row r="14" spans="2:15">
      <c r="B14" s="2"/>
      <c r="C14" s="2"/>
      <c r="D14" s="2"/>
      <c r="E14" s="2"/>
      <c r="F14" s="2"/>
      <c r="G14" s="3"/>
      <c r="H14" s="3"/>
      <c r="I14" s="3"/>
      <c r="J14" s="3"/>
      <c r="K14" s="3"/>
    </row>
    <row r="15" spans="2:15">
      <c r="B15" s="2"/>
      <c r="C15" s="2"/>
      <c r="D15" s="2"/>
      <c r="E15" s="2"/>
      <c r="F15" s="2"/>
      <c r="G15" s="3"/>
      <c r="H15" s="3"/>
      <c r="I15" s="3"/>
      <c r="J15" s="3"/>
      <c r="K15" s="3"/>
    </row>
    <row r="16" spans="2:15">
      <c r="B16" s="2"/>
      <c r="C16" s="2"/>
      <c r="D16" s="2"/>
      <c r="E16" s="2"/>
      <c r="F16" s="2"/>
      <c r="G16" s="3"/>
      <c r="H16" s="3"/>
      <c r="I16" s="3"/>
      <c r="J16" s="3"/>
      <c r="K16" s="3"/>
    </row>
    <row r="17" spans="1:13">
      <c r="B17" s="2"/>
      <c r="C17" s="2"/>
      <c r="D17" s="2"/>
      <c r="E17" s="2"/>
      <c r="F17" s="2"/>
      <c r="G17" s="3"/>
      <c r="H17" s="3"/>
      <c r="I17" s="3"/>
      <c r="J17" s="3"/>
      <c r="K17" s="3"/>
    </row>
    <row r="18" spans="1:13">
      <c r="B18" s="2"/>
      <c r="C18" s="2"/>
      <c r="D18" s="2"/>
      <c r="E18" s="2"/>
      <c r="F18" s="2"/>
      <c r="G18" s="3"/>
      <c r="H18" s="3"/>
      <c r="I18" s="3"/>
      <c r="J18" s="3"/>
      <c r="K18" s="3"/>
    </row>
    <row r="19" spans="1:13">
      <c r="B19" s="2"/>
      <c r="C19" s="2"/>
      <c r="D19" s="2"/>
      <c r="E19" s="2"/>
      <c r="F19" s="2"/>
      <c r="G19" s="3"/>
      <c r="H19" s="3"/>
      <c r="I19" s="3"/>
      <c r="J19" s="3"/>
      <c r="K19" s="3"/>
    </row>
    <row r="20" spans="1:13">
      <c r="B20" s="2"/>
      <c r="C20" s="2"/>
      <c r="D20" s="2"/>
      <c r="E20" s="2"/>
      <c r="F20" s="2"/>
      <c r="G20" s="3"/>
      <c r="H20" s="3"/>
      <c r="I20" s="3"/>
      <c r="J20" s="3"/>
      <c r="K20" s="3"/>
    </row>
    <row r="21" spans="1:13">
      <c r="A21" s="19"/>
      <c r="B21" s="19"/>
      <c r="C21" s="19"/>
      <c r="D21" s="19"/>
      <c r="E21" s="19"/>
      <c r="F21" s="19"/>
      <c r="G21" s="19"/>
      <c r="H21" s="19"/>
      <c r="I21" s="19"/>
      <c r="J21" s="19"/>
      <c r="K21" s="19"/>
      <c r="M21" s="564"/>
    </row>
    <row r="22" spans="1:13" ht="24" customHeight="1">
      <c r="B22" s="847" t="str">
        <f>+'Introducerea datelor'!B36&amp; " - in ("&amp;'Introducerea datelor'!D26&amp;")  "&amp;+I3&amp;" "&amp;+K3</f>
        <v>F2: Bugetul și cheltuielile actuale după Obiectivele Grantului - in (€)  Perioada de Raportare: P4</v>
      </c>
      <c r="C22" s="574"/>
      <c r="D22" s="574"/>
      <c r="E22" s="574"/>
      <c r="F22" s="574"/>
      <c r="G22" s="391"/>
      <c r="H22" s="847" t="str">
        <f>+'Introducerea datelor'!B58&amp;"      "&amp;+I3&amp;" "&amp;+K3</f>
        <v>F4: Ultima perioadă de raportare și debursare a RP       Perioada de Raportare: P4</v>
      </c>
      <c r="I22" s="824"/>
      <c r="J22" s="824"/>
      <c r="K22" s="824"/>
    </row>
    <row r="23" spans="1:13" ht="161.25" customHeight="1">
      <c r="B23" s="294" t="s">
        <v>389</v>
      </c>
      <c r="C23" s="857" t="s">
        <v>479</v>
      </c>
      <c r="D23" s="858"/>
      <c r="E23" s="858"/>
      <c r="F23" s="859"/>
      <c r="G23" s="535"/>
      <c r="H23" s="294" t="s">
        <v>389</v>
      </c>
      <c r="I23" s="825" t="s">
        <v>487</v>
      </c>
      <c r="J23" s="828"/>
      <c r="K23" s="829"/>
    </row>
    <row r="24" spans="1:13" ht="15.75" thickBot="1">
      <c r="B24" s="180"/>
      <c r="C24" s="180"/>
      <c r="D24" s="180"/>
      <c r="E24" s="180"/>
      <c r="F24" s="180"/>
      <c r="G24" s="180"/>
      <c r="H24" s="181"/>
      <c r="I24" s="181"/>
      <c r="J24" s="180"/>
      <c r="K24" s="180"/>
    </row>
    <row r="25" spans="1:13" ht="29.25" customHeight="1" thickBot="1">
      <c r="B25" s="3"/>
      <c r="C25" s="3"/>
      <c r="D25" s="3"/>
      <c r="E25" s="3"/>
      <c r="F25" s="3"/>
      <c r="G25" s="273"/>
      <c r="H25" s="852" t="s">
        <v>437</v>
      </c>
      <c r="I25" s="853"/>
      <c r="J25" s="853"/>
      <c r="K25" s="854"/>
    </row>
    <row r="26" spans="1:13" ht="24.75">
      <c r="B26" s="3"/>
      <c r="C26" s="3"/>
      <c r="D26" s="3"/>
      <c r="E26" s="3"/>
      <c r="F26" s="3"/>
      <c r="G26" s="242"/>
      <c r="H26" s="843"/>
      <c r="I26" s="844"/>
      <c r="J26" s="256" t="s">
        <v>325</v>
      </c>
      <c r="K26" s="257" t="s">
        <v>326</v>
      </c>
    </row>
    <row r="27" spans="1:13" ht="23.25" customHeight="1">
      <c r="B27" s="3"/>
      <c r="C27" s="3"/>
      <c r="D27" s="3"/>
      <c r="E27" s="3"/>
      <c r="F27" s="3"/>
      <c r="G27" s="274"/>
      <c r="H27" s="849" t="str">
        <f>'Introducerea datelor'!B62</f>
        <v>Zile necesare pentru remiterea PU/DR final către ALF</v>
      </c>
      <c r="I27" s="850"/>
      <c r="J27" s="408">
        <f>+'Introducerea datelor'!C62</f>
        <v>45</v>
      </c>
      <c r="K27" s="441">
        <f>+'Introducerea datelor'!D62</f>
        <v>45</v>
      </c>
    </row>
    <row r="28" spans="1:13" ht="25.5" customHeight="1">
      <c r="B28" s="3"/>
      <c r="C28" s="3"/>
      <c r="D28" s="3"/>
      <c r="E28" s="3"/>
      <c r="F28" s="3"/>
      <c r="G28" s="274"/>
      <c r="H28" s="849" t="str">
        <f>'Introducerea datelor'!B63</f>
        <v>Zile necesare pentru debursare către RP</v>
      </c>
      <c r="I28" s="850"/>
      <c r="J28" s="408">
        <f>+'Introducerea datelor'!C63</f>
        <v>0</v>
      </c>
      <c r="K28" s="441">
        <f>+'Introducerea datelor'!D63</f>
        <v>0</v>
      </c>
    </row>
    <row r="29" spans="1:13" ht="24.75" customHeight="1" thickBot="1">
      <c r="B29" s="3"/>
      <c r="C29" s="3"/>
      <c r="D29" s="3"/>
      <c r="E29" s="3"/>
      <c r="F29" s="3"/>
      <c r="G29" s="274"/>
      <c r="H29" s="845" t="str">
        <f>'Introducerea datelor'!B64</f>
        <v>Zile necesare pentru debursare către SR</v>
      </c>
      <c r="I29" s="846"/>
      <c r="J29" s="409">
        <f>+'Introducerea datelor'!C64</f>
        <v>0</v>
      </c>
      <c r="K29" s="442">
        <f>+'Introducerea datelor'!D64</f>
        <v>0</v>
      </c>
    </row>
    <row r="30" spans="1:13">
      <c r="B30" s="3"/>
      <c r="C30" s="3"/>
      <c r="D30" s="3"/>
      <c r="E30" s="3"/>
      <c r="F30" s="3"/>
      <c r="G30" s="3"/>
      <c r="H30" s="3"/>
      <c r="I30" s="3"/>
      <c r="J30" s="3"/>
      <c r="K30" s="3"/>
    </row>
    <row r="31" spans="1:13">
      <c r="B31" s="3"/>
      <c r="C31" s="15"/>
      <c r="D31" s="201"/>
      <c r="E31" s="3"/>
      <c r="F31" s="3"/>
      <c r="G31" s="3"/>
      <c r="H31" s="3"/>
      <c r="I31" s="3"/>
      <c r="J31" s="3"/>
      <c r="K31" s="3"/>
    </row>
    <row r="32" spans="1:13">
      <c r="B32" s="3"/>
      <c r="C32" s="15"/>
      <c r="D32" s="201"/>
      <c r="E32" s="3"/>
      <c r="F32" s="3"/>
      <c r="G32" s="3"/>
      <c r="H32" s="3"/>
      <c r="I32" s="3"/>
      <c r="J32" s="3"/>
      <c r="K32" s="3"/>
    </row>
    <row r="34" spans="5:5">
      <c r="E34" s="19"/>
    </row>
  </sheetData>
  <mergeCells count="21">
    <mergeCell ref="H26:I26"/>
    <mergeCell ref="C4:D4"/>
    <mergeCell ref="H29:I29"/>
    <mergeCell ref="B22:F22"/>
    <mergeCell ref="H22:K22"/>
    <mergeCell ref="E6:H6"/>
    <mergeCell ref="H27:I27"/>
    <mergeCell ref="H28:I28"/>
    <mergeCell ref="B8:F8"/>
    <mergeCell ref="I23:K23"/>
    <mergeCell ref="H25:K25"/>
    <mergeCell ref="I9:K9"/>
    <mergeCell ref="C9:F9"/>
    <mergeCell ref="C23:F23"/>
    <mergeCell ref="B2:K2"/>
    <mergeCell ref="D5:I5"/>
    <mergeCell ref="I4:J4"/>
    <mergeCell ref="I3:J3"/>
    <mergeCell ref="E3:H3"/>
    <mergeCell ref="E4:H4"/>
    <mergeCell ref="C3:D3"/>
  </mergeCells>
  <phoneticPr fontId="23" type="noConversion"/>
  <conditionalFormatting sqref="K27:K29">
    <cfRule type="cellIs" dxfId="17" priority="4" stopIfTrue="1" operator="greaterThan">
      <formula>J27</formula>
    </cfRule>
    <cfRule type="cellIs" dxfId="16" priority="5" stopIfTrue="1" operator="between">
      <formula>J27</formula>
      <formula>1</formula>
    </cfRule>
    <cfRule type="cellIs" dxfId="15" priority="6" stopIfTrue="1" operator="equal">
      <formula>0</formula>
    </cfRule>
  </conditionalFormatting>
  <conditionalFormatting sqref="C4:D4">
    <cfRule type="cellIs" dxfId="14" priority="1" stopIfTrue="1" operator="equal">
      <formula>"C"</formula>
    </cfRule>
    <cfRule type="cellIs" dxfId="13" priority="2" stopIfTrue="1" operator="equal">
      <formula>"B2"</formula>
    </cfRule>
    <cfRule type="cellIs" dxfId="12" priority="3" stopIfTrue="1" operator="equal">
      <formula>"B1"</formula>
    </cfRule>
  </conditionalFormatting>
  <pageMargins left="0.70866141732283472" right="0.70866141732283472" top="0.74803149606299213" bottom="0.74803149606299213" header="0.31496062992125984" footer="0.31496062992125984"/>
  <pageSetup paperSize="8" scale="105" orientation="portrait" r:id="rId1"/>
  <headerFooter>
    <oddFooter>&amp;L&amp;F&amp;C&amp;A&amp;RV1.0          &amp;D</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indexed="41"/>
  </sheetPr>
  <dimension ref="A1:AI46"/>
  <sheetViews>
    <sheetView showGridLines="0" view="pageBreakPreview" topLeftCell="A21" zoomScaleNormal="100" zoomScaleSheetLayoutView="100" workbookViewId="0">
      <selection activeCell="R37" sqref="R37"/>
    </sheetView>
  </sheetViews>
  <sheetFormatPr defaultColWidth="11" defaultRowHeight="15"/>
  <cols>
    <col min="1" max="1" width="9.42578125" style="404" customWidth="1"/>
    <col min="2" max="2" width="11.28515625" customWidth="1"/>
    <col min="3" max="3" width="14.140625" customWidth="1"/>
    <col min="4" max="4" width="14.85546875" customWidth="1"/>
    <col min="5" max="5" width="6.7109375" style="405" customWidth="1"/>
    <col min="6" max="6" width="11.5703125" style="405" customWidth="1"/>
    <col min="7" max="7" width="5.7109375" customWidth="1"/>
    <col min="8" max="8" width="6.28515625" customWidth="1"/>
    <col min="9" max="9" width="7.5703125" customWidth="1"/>
    <col min="10" max="10" width="6.85546875" customWidth="1"/>
    <col min="11" max="11" width="12.42578125" customWidth="1"/>
    <col min="12" max="12" width="11.42578125" customWidth="1"/>
    <col min="13" max="13" width="5" customWidth="1"/>
    <col min="14" max="14" width="6.5703125" customWidth="1"/>
    <col min="15" max="15" width="4.140625" customWidth="1"/>
    <col min="16" max="16" width="10.7109375" customWidth="1"/>
    <col min="17" max="17" width="14.28515625" customWidth="1"/>
    <col min="18" max="18" width="6.5703125" customWidth="1"/>
  </cols>
  <sheetData>
    <row r="1" spans="1:35" ht="26.25" customHeight="1">
      <c r="A1" s="403"/>
      <c r="B1" s="3"/>
      <c r="C1" s="3"/>
      <c r="D1" s="3"/>
      <c r="E1" s="406"/>
      <c r="F1" s="406"/>
      <c r="G1" s="3"/>
      <c r="H1" s="3"/>
      <c r="I1" s="3"/>
      <c r="J1" s="3"/>
      <c r="K1" s="3"/>
      <c r="L1" s="3"/>
      <c r="M1" s="3"/>
      <c r="N1" s="3"/>
      <c r="O1" s="3"/>
      <c r="P1" s="3"/>
    </row>
    <row r="2" spans="1:35" ht="21.75" customHeight="1">
      <c r="A2" s="403"/>
      <c r="B2" s="860" t="str">
        <f>+"Tabel Programatic de Evaluare:  "&amp;"  "&amp;IF(+'Introducerea datelor'!C4="Please Select","",'Introducerea datelor'!C4&amp;" - ")&amp;IF('Introducerea datelor'!G6="Please Select","",'Introducerea datelor'!G6)</f>
        <v>Tabel Programatic de Evaluare:    Moldova - TB</v>
      </c>
      <c r="C2" s="860"/>
      <c r="D2" s="860"/>
      <c r="E2" s="860"/>
      <c r="F2" s="860"/>
      <c r="G2" s="860"/>
      <c r="H2" s="860"/>
      <c r="I2" s="860"/>
      <c r="J2" s="860"/>
      <c r="K2" s="860"/>
      <c r="L2" s="860"/>
      <c r="M2" s="860"/>
      <c r="N2" s="860"/>
      <c r="O2" s="860"/>
      <c r="P2" s="860"/>
      <c r="Q2" s="860"/>
    </row>
    <row r="3" spans="1:35" ht="18.75" customHeight="1">
      <c r="A3" s="403"/>
      <c r="B3" s="128" t="str">
        <f>+IF('Introducerea datelor'!G8="Please Select","",'Introducerea datelor'!G8)</f>
        <v/>
      </c>
      <c r="C3" s="842" t="str">
        <f>+IF('Introducerea datelor'!I8="Please Select","",'Introducerea datelor'!I8)</f>
        <v>Faza 2</v>
      </c>
      <c r="D3" s="842"/>
      <c r="E3" s="841"/>
      <c r="F3" s="841"/>
      <c r="G3" s="841"/>
      <c r="H3" s="841"/>
      <c r="I3" s="863"/>
      <c r="J3" s="863"/>
      <c r="K3" s="863"/>
      <c r="L3" s="3"/>
      <c r="M3" s="3"/>
      <c r="N3" s="906" t="str">
        <f>+'Introducerea datelor'!B16</f>
        <v>Perioada de Raportare:</v>
      </c>
      <c r="O3" s="824"/>
      <c r="P3" s="824"/>
      <c r="Q3" s="167" t="str">
        <f>+'Introducerea datelor'!C16</f>
        <v>P4</v>
      </c>
    </row>
    <row r="4" spans="1:35" ht="12" customHeight="1">
      <c r="A4" s="403"/>
      <c r="B4" s="128" t="str">
        <f>+'Introducerea datelor'!B12</f>
        <v>Ultimul Rating:</v>
      </c>
      <c r="C4" s="864" t="str">
        <f>+IF('Introducerea datelor'!C12="Please Select","",'Introducerea datelor'!C12)</f>
        <v>A1</v>
      </c>
      <c r="D4" s="864"/>
      <c r="E4" s="841" t="str">
        <f>+'Introducerea datelor'!C8</f>
        <v>IP UCIMP RSS</v>
      </c>
      <c r="F4" s="841"/>
      <c r="G4" s="841"/>
      <c r="H4" s="841"/>
      <c r="I4" s="841"/>
      <c r="J4" s="841"/>
      <c r="K4" s="841"/>
      <c r="L4" s="841"/>
      <c r="M4" s="3"/>
      <c r="O4" s="281"/>
      <c r="P4" s="128" t="str">
        <f>+'Introducerea datelor'!D16</f>
        <v>De la:</v>
      </c>
      <c r="Q4" s="446">
        <f>+IF(ISBLANK('Introducerea datelor'!E16),"",'Introducerea datelor'!E16)</f>
        <v>41821</v>
      </c>
      <c r="Y4" s="70"/>
      <c r="Z4" s="70"/>
      <c r="AA4" s="70"/>
      <c r="AB4" s="70"/>
      <c r="AC4" s="70"/>
    </row>
    <row r="5" spans="1:35" ht="15.75" customHeight="1">
      <c r="A5" s="403"/>
      <c r="B5" s="128"/>
      <c r="C5" s="128"/>
      <c r="D5" s="841" t="str">
        <f>+'Introducerea datelor'!G4</f>
        <v>Consolidarea controlului Tuberculozei în Republica Moldova</v>
      </c>
      <c r="E5" s="841"/>
      <c r="F5" s="841"/>
      <c r="G5" s="841"/>
      <c r="H5" s="841"/>
      <c r="I5" s="841"/>
      <c r="J5" s="841"/>
      <c r="K5" s="841"/>
      <c r="L5" s="841"/>
      <c r="M5" s="841"/>
      <c r="N5" s="841"/>
      <c r="P5" s="128" t="str">
        <f>+'Introducerea datelor'!F16</f>
        <v>Pînă la:</v>
      </c>
      <c r="Q5" s="446">
        <f>+IF(ISBLANK('Introducerea datelor'!G16),"",'Introducerea datelor'!G16)</f>
        <v>42004</v>
      </c>
      <c r="S5" s="192"/>
      <c r="T5" s="192"/>
      <c r="U5" s="192"/>
      <c r="V5" s="192"/>
      <c r="W5" s="192"/>
      <c r="X5" s="192"/>
      <c r="Y5" s="70"/>
      <c r="Z5" s="70"/>
      <c r="AA5" s="70" t="s">
        <v>23</v>
      </c>
      <c r="AB5" s="70"/>
      <c r="AC5" s="70" t="s">
        <v>214</v>
      </c>
      <c r="AD5" s="192"/>
      <c r="AE5" s="192"/>
      <c r="AF5" s="192"/>
      <c r="AG5" s="192"/>
      <c r="AH5" s="192"/>
      <c r="AI5" s="192"/>
    </row>
    <row r="6" spans="1:35" ht="15.75" customHeight="1">
      <c r="A6" s="403"/>
      <c r="B6" s="128"/>
      <c r="C6" s="128"/>
      <c r="D6" s="190"/>
      <c r="E6" s="190"/>
      <c r="F6" s="862" t="s">
        <v>403</v>
      </c>
      <c r="G6" s="862"/>
      <c r="H6" s="862"/>
      <c r="I6" s="862"/>
      <c r="J6" s="862"/>
      <c r="K6" s="862"/>
      <c r="L6" s="190"/>
      <c r="M6" s="3"/>
      <c r="N6" s="3"/>
      <c r="O6" s="169"/>
      <c r="P6" s="218"/>
      <c r="S6" s="192"/>
      <c r="T6" s="192"/>
      <c r="U6" s="192"/>
      <c r="V6" s="192"/>
      <c r="W6" s="192"/>
      <c r="X6" s="192"/>
      <c r="Y6" s="70"/>
      <c r="Z6" s="70"/>
      <c r="AA6" s="70"/>
      <c r="AB6" s="70"/>
      <c r="AC6" s="70"/>
      <c r="AD6" s="192"/>
      <c r="AE6" s="192"/>
      <c r="AF6" s="192"/>
      <c r="AG6" s="192"/>
      <c r="AH6" s="192"/>
      <c r="AI6" s="192"/>
    </row>
    <row r="7" spans="1:35" ht="3" customHeight="1">
      <c r="A7" s="403"/>
      <c r="B7" s="128"/>
      <c r="C7" s="128"/>
      <c r="D7" s="190"/>
      <c r="E7" s="190"/>
      <c r="F7" s="190"/>
      <c r="G7" s="190"/>
      <c r="H7" s="190"/>
      <c r="I7" s="190"/>
      <c r="J7" s="190"/>
      <c r="K7" s="190"/>
      <c r="L7" s="190"/>
      <c r="M7" s="3"/>
      <c r="N7" s="3"/>
      <c r="O7" s="169"/>
      <c r="P7" s="168"/>
      <c r="Q7" s="168"/>
      <c r="S7" s="192"/>
      <c r="T7" s="192"/>
      <c r="U7" s="192"/>
      <c r="V7" s="192"/>
      <c r="W7" s="192"/>
      <c r="X7" s="192"/>
      <c r="Y7" s="70"/>
      <c r="Z7" s="70"/>
      <c r="AA7" s="70"/>
      <c r="AB7" s="70"/>
      <c r="AC7" s="70"/>
      <c r="AD7" s="192"/>
      <c r="AE7" s="192"/>
      <c r="AF7" s="192"/>
      <c r="AG7" s="192"/>
      <c r="AH7" s="192"/>
      <c r="AI7" s="192"/>
    </row>
    <row r="8" spans="1:35" ht="42.75" customHeight="1">
      <c r="A8" s="403"/>
      <c r="B8" s="905" t="str">
        <f>+'Introducerea datelor'!B118</f>
        <v>Rata mortalităţii  - Numărul de decese cauzate de TB (toate formele) pe an, la 100,000 persoane</v>
      </c>
      <c r="C8" s="905"/>
      <c r="D8" s="905"/>
      <c r="E8" s="905"/>
      <c r="F8" s="905" t="str">
        <f>+'Introducerea datelor'!B120</f>
        <v xml:space="preserve">Numărul și procentul pacienţilor cu tuberculoză multirezistentă (confirmată în baza testului de laborator) tratați cu succes (care au urmat și terminat tratamentul), incluşi în tratamentul DOTS-Plus     </v>
      </c>
      <c r="G8" s="905"/>
      <c r="H8" s="905"/>
      <c r="I8" s="905"/>
      <c r="J8" s="905"/>
      <c r="K8" s="905"/>
      <c r="L8" s="861" t="str">
        <f>+'Introducerea datelor'!B122</f>
        <v>Prevalența TB MDR printre cazurile noi TB, %</v>
      </c>
      <c r="M8" s="861"/>
      <c r="N8" s="861"/>
      <c r="O8" s="861"/>
      <c r="P8" s="861"/>
      <c r="Q8" s="861"/>
      <c r="S8" s="192"/>
      <c r="T8" s="192"/>
      <c r="U8" s="192"/>
      <c r="V8" s="192"/>
      <c r="W8" s="192"/>
      <c r="X8" s="192"/>
      <c r="Y8" s="70"/>
      <c r="Z8" s="70"/>
      <c r="AA8" s="70"/>
      <c r="AB8" s="70"/>
      <c r="AC8" s="70"/>
      <c r="AD8" s="192"/>
      <c r="AE8" s="192"/>
      <c r="AF8" s="192"/>
      <c r="AG8" s="192"/>
      <c r="AH8" s="192"/>
      <c r="AI8" s="192"/>
    </row>
    <row r="9" spans="1:35" ht="197.25" customHeight="1">
      <c r="A9" s="403"/>
      <c r="B9" s="381" t="s">
        <v>398</v>
      </c>
      <c r="C9" s="900" t="s">
        <v>485</v>
      </c>
      <c r="D9" s="901"/>
      <c r="E9" s="902"/>
      <c r="F9" s="536" t="s">
        <v>399</v>
      </c>
      <c r="G9" s="900" t="s">
        <v>486</v>
      </c>
      <c r="H9" s="901"/>
      <c r="I9" s="901"/>
      <c r="J9" s="901"/>
      <c r="K9" s="902"/>
      <c r="L9" s="537" t="s">
        <v>400</v>
      </c>
      <c r="M9" s="900" t="s">
        <v>484</v>
      </c>
      <c r="N9" s="903"/>
      <c r="O9" s="903"/>
      <c r="P9" s="903"/>
      <c r="Q9" s="904"/>
      <c r="S9" s="499"/>
      <c r="T9" s="192"/>
      <c r="U9" s="192"/>
      <c r="V9" s="192"/>
      <c r="W9" s="192"/>
      <c r="X9" s="192"/>
      <c r="Y9" s="192"/>
      <c r="Z9" s="192"/>
      <c r="AA9" s="192"/>
      <c r="AB9" s="192"/>
      <c r="AC9" s="192"/>
      <c r="AD9" s="192"/>
      <c r="AE9" s="192"/>
      <c r="AF9" s="192"/>
      <c r="AG9" s="192"/>
      <c r="AH9" s="192"/>
      <c r="AI9" s="192"/>
    </row>
    <row r="10" spans="1:35" ht="18.75" customHeight="1">
      <c r="A10" s="403"/>
      <c r="B10" s="128"/>
      <c r="C10" s="128"/>
      <c r="D10" s="190"/>
      <c r="E10" s="190"/>
      <c r="F10" s="190"/>
      <c r="G10" s="190"/>
      <c r="H10" s="190"/>
      <c r="I10" s="190"/>
      <c r="J10" s="190"/>
      <c r="K10" s="190"/>
      <c r="L10" s="190"/>
      <c r="M10" s="3"/>
      <c r="N10" s="3"/>
      <c r="O10" s="169"/>
      <c r="P10" s="168"/>
      <c r="S10" s="192"/>
      <c r="T10" s="192"/>
      <c r="U10" s="192"/>
      <c r="V10" s="192"/>
      <c r="W10" s="192"/>
      <c r="X10" s="192"/>
      <c r="Y10" s="192"/>
      <c r="Z10" s="192"/>
      <c r="AA10" s="192"/>
      <c r="AB10" s="192"/>
      <c r="AC10" s="192"/>
      <c r="AD10" s="192"/>
      <c r="AE10" s="192"/>
      <c r="AF10" s="192"/>
      <c r="AG10" s="192"/>
      <c r="AH10" s="192"/>
      <c r="AI10" s="192"/>
    </row>
    <row r="11" spans="1:35" ht="18.75" customHeight="1">
      <c r="A11" s="403"/>
      <c r="B11" s="128"/>
      <c r="C11" s="128"/>
      <c r="D11" s="190"/>
      <c r="E11" s="190"/>
      <c r="F11" s="190"/>
      <c r="G11" s="190"/>
      <c r="H11" s="190"/>
      <c r="I11" s="190"/>
      <c r="J11" s="190"/>
      <c r="K11" s="190"/>
      <c r="L11" s="190"/>
      <c r="M11" s="3"/>
      <c r="N11" s="3"/>
      <c r="O11" s="169"/>
      <c r="P11" s="168"/>
      <c r="S11" s="192"/>
      <c r="T11" s="192"/>
      <c r="U11" s="192"/>
      <c r="V11" s="192"/>
      <c r="W11" s="192"/>
      <c r="X11" s="192"/>
      <c r="Y11" s="192"/>
      <c r="Z11" s="192"/>
      <c r="AA11" s="192"/>
      <c r="AB11" s="192"/>
      <c r="AC11" s="192"/>
      <c r="AD11" s="192"/>
      <c r="AE11" s="192"/>
      <c r="AF11" s="192"/>
      <c r="AG11" s="192"/>
      <c r="AH11" s="192"/>
      <c r="AI11" s="192"/>
    </row>
    <row r="12" spans="1:35" ht="18.75" customHeight="1">
      <c r="A12" s="403"/>
      <c r="B12" s="128"/>
      <c r="C12" s="128"/>
      <c r="D12" s="190"/>
      <c r="E12" s="190"/>
      <c r="F12" s="190"/>
      <c r="G12" s="190"/>
      <c r="H12" s="190"/>
      <c r="I12" s="190"/>
      <c r="J12" s="190"/>
      <c r="K12" s="190"/>
      <c r="L12" s="190"/>
      <c r="M12" s="3"/>
      <c r="N12" s="3"/>
      <c r="O12" s="169"/>
      <c r="P12" s="168"/>
      <c r="S12" s="192"/>
      <c r="T12" s="192"/>
      <c r="U12" s="192"/>
      <c r="V12" s="192"/>
      <c r="W12" s="192"/>
      <c r="X12" s="192"/>
      <c r="Y12" s="192"/>
      <c r="Z12" s="192"/>
      <c r="AA12" s="192"/>
      <c r="AB12" s="192"/>
      <c r="AC12" s="192"/>
      <c r="AD12" s="192"/>
      <c r="AE12" s="192"/>
      <c r="AF12" s="192"/>
      <c r="AG12" s="192"/>
      <c r="AH12" s="192"/>
      <c r="AI12" s="192"/>
    </row>
    <row r="13" spans="1:35" ht="18.75" customHeight="1">
      <c r="A13" s="403"/>
      <c r="B13" s="128"/>
      <c r="C13" s="128"/>
      <c r="D13" s="190"/>
      <c r="E13" s="190"/>
      <c r="F13" s="190"/>
      <c r="G13" s="190"/>
      <c r="H13" s="190"/>
      <c r="I13" s="190"/>
      <c r="J13" s="190"/>
      <c r="K13" s="190"/>
      <c r="L13" s="190"/>
      <c r="M13" s="3"/>
      <c r="N13" s="3"/>
      <c r="O13" s="169"/>
      <c r="P13" s="168"/>
      <c r="S13" s="192"/>
      <c r="T13" s="192"/>
      <c r="U13" s="192"/>
      <c r="V13" s="192"/>
      <c r="W13" s="192"/>
      <c r="X13" s="192"/>
      <c r="Y13" s="192"/>
      <c r="Z13" s="192"/>
      <c r="AA13" s="192"/>
      <c r="AB13" s="192"/>
      <c r="AC13" s="192"/>
      <c r="AD13" s="192"/>
      <c r="AE13" s="192"/>
      <c r="AF13" s="192"/>
      <c r="AG13" s="192"/>
      <c r="AH13" s="192"/>
      <c r="AI13" s="192"/>
    </row>
    <row r="14" spans="1:35" ht="18.75" customHeight="1">
      <c r="A14" s="403"/>
      <c r="B14" s="128"/>
      <c r="C14" s="128"/>
      <c r="D14" s="190"/>
      <c r="E14" s="190"/>
      <c r="F14" s="190"/>
      <c r="G14" s="190"/>
      <c r="H14" s="190"/>
      <c r="I14" s="190"/>
      <c r="J14" s="190"/>
      <c r="K14" s="190"/>
      <c r="L14" s="190"/>
      <c r="M14" s="3"/>
      <c r="N14" s="3"/>
      <c r="O14" s="169"/>
      <c r="P14" s="168"/>
      <c r="S14" s="192"/>
      <c r="T14" s="192"/>
      <c r="U14" s="192"/>
      <c r="V14" s="192"/>
      <c r="W14" s="192"/>
      <c r="X14" s="192"/>
      <c r="Y14" s="192"/>
      <c r="Z14" s="192"/>
      <c r="AA14" s="192"/>
      <c r="AB14" s="192"/>
      <c r="AC14" s="192"/>
      <c r="AD14" s="192"/>
      <c r="AE14" s="192"/>
      <c r="AF14" s="192"/>
      <c r="AG14" s="192"/>
      <c r="AH14" s="192"/>
      <c r="AI14" s="192"/>
    </row>
    <row r="15" spans="1:35" ht="18.75" customHeight="1">
      <c r="A15" s="403"/>
      <c r="B15" s="128"/>
      <c r="C15" s="128"/>
      <c r="D15" s="190"/>
      <c r="E15" s="190"/>
      <c r="F15" s="190"/>
      <c r="G15" s="190"/>
      <c r="H15" s="190"/>
      <c r="I15" s="190"/>
      <c r="J15" s="190"/>
      <c r="K15" s="190"/>
      <c r="L15" s="190"/>
      <c r="M15" s="3"/>
      <c r="N15" s="3"/>
      <c r="O15" s="169"/>
      <c r="P15" s="168"/>
      <c r="S15" s="192"/>
      <c r="T15" s="192"/>
      <c r="U15" s="192"/>
      <c r="V15" s="192"/>
      <c r="W15" s="192"/>
      <c r="X15" s="192"/>
      <c r="Y15" s="192"/>
      <c r="Z15" s="192"/>
      <c r="AA15" s="192"/>
      <c r="AB15" s="192"/>
      <c r="AC15" s="192"/>
      <c r="AD15" s="192"/>
      <c r="AE15" s="192"/>
      <c r="AF15" s="192"/>
      <c r="AG15" s="192"/>
      <c r="AH15" s="192"/>
      <c r="AI15" s="192"/>
    </row>
    <row r="16" spans="1:35" ht="18.75" customHeight="1">
      <c r="A16" s="403"/>
      <c r="B16" s="128"/>
      <c r="C16" s="128"/>
      <c r="D16" s="190"/>
      <c r="E16" s="190"/>
      <c r="F16" s="190"/>
      <c r="G16" s="190"/>
      <c r="H16" s="190"/>
      <c r="I16" s="190"/>
      <c r="J16" s="190"/>
      <c r="K16" s="190"/>
      <c r="L16" s="190"/>
      <c r="M16" s="3"/>
      <c r="N16" s="3"/>
      <c r="O16" s="169"/>
      <c r="P16" s="168"/>
      <c r="S16" s="192"/>
      <c r="T16" s="192"/>
      <c r="U16" s="192"/>
      <c r="V16" s="192"/>
      <c r="W16" s="192"/>
      <c r="X16" s="192"/>
      <c r="Y16" s="192"/>
      <c r="Z16" s="192"/>
      <c r="AA16" s="192"/>
      <c r="AB16" s="192"/>
      <c r="AC16" s="192"/>
      <c r="AD16" s="192"/>
      <c r="AE16" s="192"/>
      <c r="AF16" s="192"/>
      <c r="AG16" s="192"/>
      <c r="AH16" s="192"/>
      <c r="AI16" s="192"/>
    </row>
    <row r="17" spans="1:35" ht="17.25" customHeight="1">
      <c r="A17" s="403"/>
      <c r="B17" s="128"/>
      <c r="C17" s="128"/>
      <c r="D17" s="190"/>
      <c r="E17" s="190"/>
      <c r="F17" s="190"/>
      <c r="G17" s="190"/>
      <c r="H17" s="190"/>
      <c r="I17" s="190"/>
      <c r="J17" s="190"/>
      <c r="K17" s="190"/>
      <c r="L17" s="190"/>
      <c r="M17" s="3"/>
      <c r="N17" s="3"/>
      <c r="O17" s="169"/>
      <c r="P17" s="168"/>
      <c r="S17" s="192"/>
      <c r="T17" s="192"/>
      <c r="U17" s="192"/>
      <c r="V17" s="192"/>
      <c r="W17" s="192"/>
      <c r="X17" s="192"/>
      <c r="Y17" s="192"/>
      <c r="Z17" s="192"/>
      <c r="AA17" s="192"/>
      <c r="AB17" s="192"/>
      <c r="AC17" s="192"/>
      <c r="AD17" s="192"/>
      <c r="AE17" s="192"/>
      <c r="AF17" s="192"/>
      <c r="AG17" s="192"/>
      <c r="AH17" s="192"/>
      <c r="AI17" s="192"/>
    </row>
    <row r="18" spans="1:35" ht="6" customHeight="1">
      <c r="A18" s="403"/>
      <c r="B18" s="132"/>
      <c r="C18" s="128"/>
      <c r="D18" s="129"/>
      <c r="E18" s="879"/>
      <c r="F18" s="879"/>
      <c r="G18" s="879"/>
      <c r="H18" s="879"/>
      <c r="I18" s="879"/>
      <c r="J18" s="879"/>
      <c r="K18" s="879"/>
      <c r="L18" s="3"/>
      <c r="M18" s="3"/>
      <c r="N18" s="3"/>
      <c r="O18" s="3"/>
      <c r="P18" s="3"/>
      <c r="S18" s="192"/>
      <c r="T18" s="192"/>
      <c r="U18" s="192"/>
      <c r="V18" s="192"/>
      <c r="W18" s="192"/>
      <c r="X18" s="192"/>
      <c r="Y18" s="192"/>
      <c r="Z18" s="192"/>
      <c r="AA18" s="192"/>
      <c r="AB18" s="192"/>
      <c r="AC18" s="192"/>
      <c r="AD18" s="192"/>
      <c r="AE18" s="192"/>
      <c r="AF18" s="192"/>
      <c r="AG18" s="192"/>
      <c r="AH18" s="192"/>
      <c r="AI18" s="192"/>
    </row>
    <row r="19" spans="1:35" ht="24" customHeight="1">
      <c r="A19" s="403"/>
      <c r="B19" s="880" t="s">
        <v>401</v>
      </c>
      <c r="C19" s="880"/>
      <c r="D19" s="880"/>
      <c r="E19" s="138" t="s">
        <v>374</v>
      </c>
      <c r="F19" s="138" t="s">
        <v>375</v>
      </c>
      <c r="G19" s="872" t="s">
        <v>249</v>
      </c>
      <c r="H19" s="873"/>
      <c r="I19" s="874" t="s">
        <v>250</v>
      </c>
      <c r="J19" s="875"/>
      <c r="K19" s="280" t="s">
        <v>251</v>
      </c>
      <c r="L19" s="868" t="s">
        <v>402</v>
      </c>
      <c r="M19" s="869"/>
      <c r="N19" s="869"/>
      <c r="O19" s="869"/>
      <c r="P19" s="869"/>
      <c r="Q19" s="870"/>
      <c r="S19" s="64" t="s">
        <v>55</v>
      </c>
      <c r="T19" s="65">
        <v>0</v>
      </c>
      <c r="U19" s="66">
        <v>0.3</v>
      </c>
      <c r="V19" s="66">
        <v>0.6</v>
      </c>
      <c r="W19" s="66">
        <v>0.9</v>
      </c>
      <c r="X19" s="66">
        <v>1</v>
      </c>
      <c r="Y19" s="70"/>
      <c r="Z19" s="70"/>
      <c r="AA19" s="64" t="s">
        <v>55</v>
      </c>
      <c r="AB19" s="65">
        <v>0</v>
      </c>
      <c r="AC19" s="66">
        <v>0.2</v>
      </c>
      <c r="AD19" s="66">
        <v>0.4</v>
      </c>
      <c r="AE19" s="66">
        <v>0.6</v>
      </c>
      <c r="AF19" s="66">
        <v>0.8</v>
      </c>
      <c r="AG19" s="70"/>
      <c r="AH19" s="70"/>
      <c r="AI19" s="70"/>
    </row>
    <row r="20" spans="1:35" ht="146.25" customHeight="1">
      <c r="A20" s="443" t="s">
        <v>434</v>
      </c>
      <c r="B20" s="881" t="str">
        <f>+'Introducerea datelor'!B118</f>
        <v>Rata mortalităţii  - Numărul de decese cauzate de TB (toate formele) pe an, la 100,000 persoane</v>
      </c>
      <c r="C20" s="881"/>
      <c r="D20" s="881"/>
      <c r="E20" s="455">
        <f ca="1">OFFSET('Introducerea datelor'!$G$117,1,RIGHT('Introducerea datelor'!$C$16,LEN('Introducerea datelor'!$C$16)-1),1,1)</f>
        <v>11.6</v>
      </c>
      <c r="F20" s="455">
        <f ca="1">OFFSET('Introducerea datelor'!$G$117,2,RIGHT('Introducerea datelor'!$C$16,LEN('Introducerea datelor'!$C$16)-1),1,1)</f>
        <v>11.22</v>
      </c>
      <c r="G20" s="865">
        <f ca="1">+IF(ISERROR(E20/F20),0,E20/F20)</f>
        <v>1.0338680926916219</v>
      </c>
      <c r="H20" s="866"/>
      <c r="I20" s="866"/>
      <c r="J20" s="866"/>
      <c r="K20" s="867"/>
      <c r="L20" s="876" t="s">
        <v>488</v>
      </c>
      <c r="M20" s="877"/>
      <c r="N20" s="877"/>
      <c r="O20" s="877"/>
      <c r="P20" s="877"/>
      <c r="Q20" s="878"/>
      <c r="S20" s="64" t="s">
        <v>56</v>
      </c>
      <c r="T20" s="67">
        <v>0.3</v>
      </c>
      <c r="U20" s="66">
        <v>0.6</v>
      </c>
      <c r="V20" s="66">
        <v>0.9</v>
      </c>
      <c r="W20" s="66">
        <v>1</v>
      </c>
      <c r="X20" s="66">
        <v>2</v>
      </c>
      <c r="Y20" s="70"/>
      <c r="Z20" s="70"/>
      <c r="AA20" s="64" t="s">
        <v>56</v>
      </c>
      <c r="AB20" s="67">
        <v>0.2</v>
      </c>
      <c r="AC20" s="66">
        <v>0.4</v>
      </c>
      <c r="AD20" s="66">
        <v>0.6</v>
      </c>
      <c r="AE20" s="66">
        <v>0.8</v>
      </c>
      <c r="AF20" s="66">
        <v>1</v>
      </c>
      <c r="AG20" s="70"/>
      <c r="AH20" s="70"/>
      <c r="AI20" s="70"/>
    </row>
    <row r="21" spans="1:35" ht="192.75" customHeight="1">
      <c r="A21" s="443" t="s">
        <v>464</v>
      </c>
      <c r="B21" s="881" t="str">
        <f>+'Introducerea datelor'!B120</f>
        <v xml:space="preserve">Numărul și procentul pacienţilor cu tuberculoză multirezistentă (confirmată în baza testului de laborator) tratați cu succes (care au urmat și terminat tratamentul), incluşi în tratamentul DOTS-Plus     </v>
      </c>
      <c r="C21" s="881"/>
      <c r="D21" s="881"/>
      <c r="E21" s="455">
        <f ca="1">OFFSET('Introducerea datelor'!$G$117,3,RIGHT('Introducerea datelor'!$C$16,LEN('Introducerea datelor'!$C$16)-1),1,1)</f>
        <v>60</v>
      </c>
      <c r="F21" s="455">
        <f ca="1">OFFSET('Introducerea datelor'!$G$117,4,RIGHT('Introducerea datelor'!$C$16,LEN('Introducerea datelor'!$C$16)-1),1,1)</f>
        <v>54.27</v>
      </c>
      <c r="G21" s="865">
        <f ca="1">+IF(ISERROR(F21/E21),0,F21/E21)</f>
        <v>0.90450000000000008</v>
      </c>
      <c r="H21" s="866"/>
      <c r="I21" s="866"/>
      <c r="J21" s="866"/>
      <c r="K21" s="867"/>
      <c r="L21" s="876" t="s">
        <v>481</v>
      </c>
      <c r="M21" s="877"/>
      <c r="N21" s="877"/>
      <c r="O21" s="877"/>
      <c r="P21" s="877"/>
      <c r="Q21" s="878"/>
      <c r="S21" s="68"/>
      <c r="T21" s="69" t="str">
        <f>"de "&amp;T19&amp;" a "&amp;T20</f>
        <v>de 0 a 0,3</v>
      </c>
      <c r="U21" s="69" t="str">
        <f>"de "&amp;U19&amp;" a "&amp;U20</f>
        <v>de 0,3 a 0,6</v>
      </c>
      <c r="V21" s="69" t="str">
        <f>"de "&amp;V19&amp;" a "&amp;V20</f>
        <v>de 0,6 a 0,9</v>
      </c>
      <c r="W21" s="69" t="str">
        <f>"de "&amp;W19&amp;" a "&amp;W20</f>
        <v>de 0,9 a 1</v>
      </c>
      <c r="X21" s="69" t="str">
        <f>"de "&amp;X19&amp;" a "&amp;X20</f>
        <v>de 1 a 2</v>
      </c>
      <c r="Y21" s="70"/>
      <c r="Z21" s="70" t="s">
        <v>215</v>
      </c>
      <c r="AA21" s="68" t="s">
        <v>214</v>
      </c>
      <c r="AB21" s="69" t="str">
        <f>"de "&amp;AB19&amp;" a "&amp;AB20</f>
        <v>de 0 a 0,2</v>
      </c>
      <c r="AC21" s="69" t="str">
        <f>"de "&amp;AC19&amp;" a "&amp;AC20</f>
        <v>de 0,2 a 0,4</v>
      </c>
      <c r="AD21" s="69" t="str">
        <f>"de "&amp;AD19&amp;" a "&amp;AD20</f>
        <v>de 0,4 a 0,6</v>
      </c>
      <c r="AE21" s="69" t="str">
        <f>"de "&amp;AE19&amp;" a "&amp;AE20</f>
        <v>de 0,6 a 0,8</v>
      </c>
      <c r="AF21" s="69" t="str">
        <f>"de "&amp;AF19&amp;" a "&amp;AF20</f>
        <v>de 0,8 a 1</v>
      </c>
      <c r="AG21" s="70"/>
      <c r="AH21" s="70"/>
      <c r="AI21" s="70"/>
    </row>
    <row r="22" spans="1:35" ht="118.5" customHeight="1">
      <c r="A22" s="448" t="s">
        <v>462</v>
      </c>
      <c r="B22" s="881" t="str">
        <f>+'Introducerea datelor'!B122</f>
        <v>Prevalența TB MDR printre cazurile noi TB, %</v>
      </c>
      <c r="C22" s="881"/>
      <c r="D22" s="881"/>
      <c r="E22" s="455">
        <f ca="1">OFFSET('Introducerea datelor'!$G$117,5,RIGHT('Introducerea datelor'!$C$16,LEN('Introducerea datelor'!$C$16)-1),1,1)</f>
        <v>22</v>
      </c>
      <c r="F22" s="455">
        <f ca="1">OFFSET('Introducerea datelor'!$G$117,6,RIGHT('Introducerea datelor'!$C$16,LEN('Introducerea datelor'!$C$16)-1),1,1)</f>
        <v>25.53</v>
      </c>
      <c r="G22" s="865">
        <f ca="1">+IF(ISERROR(E22/F22),0,E22/F22)</f>
        <v>0.86173129651390512</v>
      </c>
      <c r="H22" s="866"/>
      <c r="I22" s="866"/>
      <c r="J22" s="866"/>
      <c r="K22" s="867"/>
      <c r="L22" s="876" t="s">
        <v>484</v>
      </c>
      <c r="M22" s="877"/>
      <c r="N22" s="877"/>
      <c r="O22" s="877"/>
      <c r="P22" s="877"/>
      <c r="Q22" s="878"/>
      <c r="S22" s="68"/>
      <c r="T22" s="66" t="e">
        <f t="shared" ref="T22:W33" si="0">IF($K20&gt;T$19,IF($K20&lt;=T$20,$K20,NA()),NA())</f>
        <v>#N/A</v>
      </c>
      <c r="U22" s="66" t="e">
        <f t="shared" si="0"/>
        <v>#N/A</v>
      </c>
      <c r="V22" s="66" t="e">
        <f t="shared" si="0"/>
        <v>#N/A</v>
      </c>
      <c r="W22" s="66" t="e">
        <f t="shared" si="0"/>
        <v>#N/A</v>
      </c>
      <c r="X22" s="66" t="e">
        <f>IF($K20&gt;X$19,IF($K20&lt;=X$20,1,NA()),NA())</f>
        <v>#N/A</v>
      </c>
      <c r="Y22" s="70"/>
      <c r="Z22" s="165" t="e">
        <f>+'Detail despre Grant'!#REF!</f>
        <v>#REF!</v>
      </c>
      <c r="AA22" s="66" t="e">
        <f>+IF(Z22="A1",1,IF(Z22="A2",0.8,IF(Z22="B1",0.6,IF(Z22="B2",0.4,0.2))))</f>
        <v>#REF!</v>
      </c>
      <c r="AB22" s="66" t="e">
        <f>IF($AA22&gt;AB$19,IF($AA22&lt;=AB$20,$AA22,NA()),NA())</f>
        <v>#REF!</v>
      </c>
      <c r="AC22" s="66" t="e">
        <f t="shared" ref="AC22:AF24" si="1">IF($AA22&gt;AC$19,IF($AA22&lt;=AC$20,$AA22,NA()),NA())</f>
        <v>#REF!</v>
      </c>
      <c r="AD22" s="66" t="e">
        <f t="shared" si="1"/>
        <v>#REF!</v>
      </c>
      <c r="AE22" s="66" t="e">
        <f t="shared" si="1"/>
        <v>#REF!</v>
      </c>
      <c r="AF22" s="66" t="e">
        <f t="shared" si="1"/>
        <v>#REF!</v>
      </c>
      <c r="AG22" s="70"/>
      <c r="AH22" s="70"/>
      <c r="AI22" s="70"/>
    </row>
    <row r="23" spans="1:35" ht="109.5" customHeight="1">
      <c r="A23" s="448" t="s">
        <v>465</v>
      </c>
      <c r="B23" s="881" t="str">
        <f>+'Introducerea datelor'!B124</f>
        <v xml:space="preserve">Prevalența TB-MDR printre cazurile TB anterior tratate, % </v>
      </c>
      <c r="C23" s="881"/>
      <c r="D23" s="881"/>
      <c r="E23" s="455">
        <f ca="1">OFFSET('Introducerea datelor'!$G$117,7,RIGHT('Introducerea datelor'!$C$16,LEN('Introducerea datelor'!$C$16)-1),1,1)</f>
        <v>57</v>
      </c>
      <c r="F23" s="455">
        <f ca="1">OFFSET('Introducerea datelor'!$G$117,8,RIGHT('Introducerea datelor'!$C$16,LEN('Introducerea datelor'!$C$16)-1),1,1)</f>
        <v>62.38</v>
      </c>
      <c r="G23" s="865">
        <f ca="1">+IF(ISERROR(E23/F23),0,E23/F23)</f>
        <v>0.91375440846425138</v>
      </c>
      <c r="H23" s="866"/>
      <c r="I23" s="866"/>
      <c r="J23" s="866"/>
      <c r="K23" s="867"/>
      <c r="L23" s="876" t="s">
        <v>489</v>
      </c>
      <c r="M23" s="877"/>
      <c r="N23" s="877"/>
      <c r="O23" s="877"/>
      <c r="P23" s="877"/>
      <c r="Q23" s="878"/>
      <c r="S23" s="68"/>
      <c r="T23" s="66" t="e">
        <f t="shared" si="0"/>
        <v>#N/A</v>
      </c>
      <c r="U23" s="66" t="e">
        <f t="shared" si="0"/>
        <v>#N/A</v>
      </c>
      <c r="V23" s="66" t="e">
        <f t="shared" si="0"/>
        <v>#N/A</v>
      </c>
      <c r="W23" s="66" t="e">
        <f t="shared" si="0"/>
        <v>#N/A</v>
      </c>
      <c r="X23" s="66" t="e">
        <f>IF($K21&gt;X$19,IF($K21&lt;=X$20,1,1),NA())</f>
        <v>#N/A</v>
      </c>
      <c r="Y23" s="70"/>
      <c r="Z23" s="165" t="e">
        <f>+'Detail despre Grant'!#REF!</f>
        <v>#REF!</v>
      </c>
      <c r="AA23" s="66" t="e">
        <f>+IF(Z23="A1",1,IF(Z23="A2",0.8,IF(Z23="B1",0.6,IF(Z23="B2",0.4,0.2))))</f>
        <v>#REF!</v>
      </c>
      <c r="AB23" s="66" t="e">
        <f>IF($AA23&gt;AB$19,IF($AA23&lt;=AB$20,$AA23,NA()),NA())</f>
        <v>#REF!</v>
      </c>
      <c r="AC23" s="66" t="e">
        <f t="shared" si="1"/>
        <v>#REF!</v>
      </c>
      <c r="AD23" s="66" t="e">
        <f t="shared" si="1"/>
        <v>#REF!</v>
      </c>
      <c r="AE23" s="66" t="e">
        <f t="shared" si="1"/>
        <v>#REF!</v>
      </c>
      <c r="AF23" s="66" t="e">
        <f t="shared" si="1"/>
        <v>#REF!</v>
      </c>
      <c r="AG23" s="70"/>
      <c r="AH23" s="70"/>
      <c r="AI23" s="70"/>
    </row>
    <row r="24" spans="1:35" ht="99.75" customHeight="1">
      <c r="A24" s="444">
        <v>1.1000000000000001</v>
      </c>
      <c r="B24" s="881" t="str">
        <f>+'Introducerea datelor'!B126</f>
        <v xml:space="preserve">Numărul pacienţilor cu tuberculoză multirezistentă (confirmată în baza testului de laborator) care beneficiază de tratamentul DOTS Plus             </v>
      </c>
      <c r="C24" s="881"/>
      <c r="D24" s="881"/>
      <c r="E24" s="425">
        <f ca="1">OFFSET('Introducerea datelor'!$G$117,9,RIGHT('Introducerea datelor'!$C$16,LEN('Introducerea datelor'!$C$16)-1),1,1)</f>
        <v>660</v>
      </c>
      <c r="F24" s="425">
        <f ca="1">OFFSET('Introducerea datelor'!$G$117,10,RIGHT('Introducerea datelor'!$C$16,LEN('Introducerea datelor'!$C$16)-1),1,1)</f>
        <v>938</v>
      </c>
      <c r="G24" s="865">
        <f ca="1">+IF(ISERROR(F24/E24),0,F24/E24)</f>
        <v>1.4212121212121211</v>
      </c>
      <c r="H24" s="866"/>
      <c r="I24" s="866"/>
      <c r="J24" s="866"/>
      <c r="K24" s="867"/>
      <c r="L24" s="876" t="s">
        <v>490</v>
      </c>
      <c r="M24" s="877"/>
      <c r="N24" s="877"/>
      <c r="O24" s="877"/>
      <c r="P24" s="877"/>
      <c r="Q24" s="878"/>
      <c r="S24" s="68"/>
      <c r="T24" s="66" t="e">
        <f t="shared" si="0"/>
        <v>#N/A</v>
      </c>
      <c r="U24" s="66" t="e">
        <f t="shared" si="0"/>
        <v>#N/A</v>
      </c>
      <c r="V24" s="66" t="e">
        <f t="shared" si="0"/>
        <v>#N/A</v>
      </c>
      <c r="W24" s="66" t="e">
        <f t="shared" si="0"/>
        <v>#N/A</v>
      </c>
      <c r="X24" s="66" t="e">
        <f t="shared" ref="X24:X33" si="2">IF($K22&gt;X$19,IF($K22&lt;=X$20,1,NA()),NA())</f>
        <v>#N/A</v>
      </c>
      <c r="Y24" s="70"/>
      <c r="Z24" s="165" t="e">
        <f>+'Detail despre Grant'!#REF!</f>
        <v>#REF!</v>
      </c>
      <c r="AA24" s="66" t="e">
        <f>+IF(Z24="A1",1,IF(Z24="A2",0.8,IF(Z24="B1",0.6,IF(Z24="B2",0.4,0.2))))</f>
        <v>#REF!</v>
      </c>
      <c r="AB24" s="66" t="e">
        <f>IF($AA24&gt;AB$19,IF($AA24&lt;=AB$20,$AA24,NA()),NA())</f>
        <v>#REF!</v>
      </c>
      <c r="AC24" s="66" t="e">
        <f t="shared" si="1"/>
        <v>#REF!</v>
      </c>
      <c r="AD24" s="66" t="e">
        <f t="shared" si="1"/>
        <v>#REF!</v>
      </c>
      <c r="AE24" s="66" t="e">
        <f t="shared" si="1"/>
        <v>#REF!</v>
      </c>
      <c r="AF24" s="66" t="e">
        <f t="shared" si="1"/>
        <v>#REF!</v>
      </c>
      <c r="AG24" s="70"/>
      <c r="AH24" s="70"/>
      <c r="AI24" s="70"/>
    </row>
    <row r="25" spans="1:35" ht="47.25" hidden="1" customHeight="1">
      <c r="A25" s="444">
        <v>1.4</v>
      </c>
      <c r="B25" s="881" t="str">
        <f>+'Introducerea datelor'!B126</f>
        <v xml:space="preserve">Numărul pacienţilor cu tuberculoză multirezistentă (confirmată în baza testului de laborator) care beneficiază de tratamentul DOTS Plus             </v>
      </c>
      <c r="C25" s="881"/>
      <c r="D25" s="881"/>
      <c r="E25" s="455">
        <f ca="1">OFFSET('Introducerea datelor'!$G$117,11,RIGHT('Introducerea datelor'!$C$16,LEN('Introducerea datelor'!$C$16)-1),1,1)</f>
        <v>68.7</v>
      </c>
      <c r="F25" s="455">
        <f ca="1">OFFSET('Introducerea datelor'!$G$117,12,RIGHT('Introducerea datelor'!$C$16,LEN('Introducerea datelor'!$C$16)-1),1,1)</f>
        <v>71.599999999999994</v>
      </c>
      <c r="G25" s="865">
        <f ca="1">+IF(ISERROR(F25/E25),0,F25/E25)</f>
        <v>1.0422125181950508</v>
      </c>
      <c r="H25" s="866"/>
      <c r="I25" s="866"/>
      <c r="J25" s="866"/>
      <c r="K25" s="867"/>
      <c r="L25" s="871" t="s">
        <v>445</v>
      </c>
      <c r="M25" s="871"/>
      <c r="N25" s="871"/>
      <c r="O25" s="871"/>
      <c r="P25" s="871"/>
      <c r="Q25" s="871"/>
      <c r="S25" s="68"/>
      <c r="T25" s="66" t="e">
        <f t="shared" si="0"/>
        <v>#N/A</v>
      </c>
      <c r="U25" s="66" t="e">
        <f t="shared" si="0"/>
        <v>#N/A</v>
      </c>
      <c r="V25" s="66" t="e">
        <f t="shared" si="0"/>
        <v>#N/A</v>
      </c>
      <c r="W25" s="66" t="e">
        <f t="shared" si="0"/>
        <v>#N/A</v>
      </c>
      <c r="X25" s="66" t="e">
        <f t="shared" si="2"/>
        <v>#N/A</v>
      </c>
      <c r="Y25" s="70"/>
      <c r="Z25" s="70"/>
      <c r="AA25" s="70"/>
      <c r="AB25" s="70"/>
      <c r="AC25" s="70"/>
      <c r="AD25" s="70"/>
      <c r="AE25" s="70"/>
      <c r="AF25" s="70"/>
      <c r="AG25" s="70"/>
      <c r="AH25" s="70"/>
      <c r="AI25" s="70"/>
    </row>
    <row r="26" spans="1:35" ht="119.25" customHeight="1">
      <c r="A26" s="444">
        <v>1.2</v>
      </c>
      <c r="B26" s="896" t="str">
        <f>+'Introducerea datelor'!B128</f>
        <v xml:space="preserve">Rezultatul interimar al tratamentului cazurilor MDR-TB, rata interimară a succesului  </v>
      </c>
      <c r="C26" s="897"/>
      <c r="D26" s="898"/>
      <c r="E26" s="455">
        <f ca="1">OFFSET('Introducerea datelor'!$G$117,11,RIGHT('Introducerea datelor'!$C$16,LEN('Introducerea datelor'!$C$16)-1),1,1)</f>
        <v>68.7</v>
      </c>
      <c r="F26" s="455">
        <f ca="1">OFFSET('Introducerea datelor'!$G$117,12,RIGHT('Introducerea datelor'!$C$16,LEN('Introducerea datelor'!$C$16)-1),1,1)</f>
        <v>71.599999999999994</v>
      </c>
      <c r="G26" s="865">
        <f ca="1">+IF(ISERROR(F25/E25),0,F25/E25)</f>
        <v>1.0422125181950508</v>
      </c>
      <c r="H26" s="866"/>
      <c r="I26" s="866"/>
      <c r="J26" s="866"/>
      <c r="K26" s="867"/>
      <c r="L26" s="876" t="s">
        <v>482</v>
      </c>
      <c r="M26" s="877"/>
      <c r="N26" s="877"/>
      <c r="O26" s="877"/>
      <c r="P26" s="877"/>
      <c r="Q26" s="878"/>
      <c r="S26" s="68"/>
      <c r="T26" s="66"/>
      <c r="U26" s="66"/>
      <c r="V26" s="66"/>
      <c r="W26" s="66"/>
      <c r="X26" s="66"/>
      <c r="Y26" s="70"/>
      <c r="Z26" s="70"/>
      <c r="AA26" s="70"/>
      <c r="AB26" s="70"/>
      <c r="AC26" s="70"/>
      <c r="AD26" s="70"/>
      <c r="AE26" s="70"/>
      <c r="AF26" s="70"/>
      <c r="AG26" s="70"/>
      <c r="AH26" s="70"/>
      <c r="AI26" s="70"/>
    </row>
    <row r="27" spans="1:35" ht="111.75" customHeight="1">
      <c r="A27" s="444">
        <v>1.3</v>
      </c>
      <c r="B27" s="881" t="str">
        <f>+'Introducerea datelor'!B130</f>
        <v>Rezultatul interimar de abandon al tratamentului cazurilor MDR-TB</v>
      </c>
      <c r="C27" s="881"/>
      <c r="D27" s="881"/>
      <c r="E27" s="455">
        <f ca="1">OFFSET('Introducerea datelor'!$G$117,13,RIGHT('Introducerea datelor'!$C$16,LEN('Introducerea datelor'!$C$16)-1),1,1)</f>
        <v>7.5</v>
      </c>
      <c r="F27" s="456">
        <f ca="1">OFFSET('Introducerea datelor'!$G$117,14,RIGHT('Introducerea datelor'!$C$16,LEN('Introducerea datelor'!$C$16)-1),1,1)</f>
        <v>8.3000000000000007</v>
      </c>
      <c r="G27" s="865">
        <f ca="1">+IF(ISERROR(E27/F27),0,E27/F27)</f>
        <v>0.90361445783132521</v>
      </c>
      <c r="H27" s="866"/>
      <c r="I27" s="866"/>
      <c r="J27" s="866"/>
      <c r="K27" s="867"/>
      <c r="L27" s="871" t="s">
        <v>483</v>
      </c>
      <c r="M27" s="871"/>
      <c r="N27" s="871"/>
      <c r="O27" s="871"/>
      <c r="P27" s="871"/>
      <c r="Q27" s="871"/>
      <c r="S27" s="68"/>
      <c r="T27" s="66" t="e">
        <f t="shared" ref="T27:W28" si="3">IF($K24&gt;T$19,IF($K24&lt;=T$20,$K24,NA()),NA())</f>
        <v>#N/A</v>
      </c>
      <c r="U27" s="66" t="e">
        <f t="shared" si="3"/>
        <v>#N/A</v>
      </c>
      <c r="V27" s="66" t="e">
        <f t="shared" si="3"/>
        <v>#N/A</v>
      </c>
      <c r="W27" s="66" t="e">
        <f t="shared" si="3"/>
        <v>#N/A</v>
      </c>
      <c r="X27" s="66" t="e">
        <f>IF($K24&gt;X$19,IF($K24&lt;=X$20,1,NA()),NA())</f>
        <v>#N/A</v>
      </c>
      <c r="Y27" s="70"/>
      <c r="Z27" s="70"/>
      <c r="AA27" s="70"/>
      <c r="AB27" s="70"/>
      <c r="AC27" s="70"/>
      <c r="AD27" s="70"/>
      <c r="AE27" s="70"/>
      <c r="AF27" s="70"/>
      <c r="AG27" s="70"/>
      <c r="AH27" s="70"/>
      <c r="AI27" s="70"/>
    </row>
    <row r="28" spans="1:35" ht="46.5" customHeight="1">
      <c r="A28" s="444">
        <v>2.1</v>
      </c>
      <c r="B28" s="896" t="str">
        <f>+'Introducerea datelor'!B132</f>
        <v>Procentul deținuților testați pentru TB, la echipamentul radiologic digital mobil MRP</v>
      </c>
      <c r="C28" s="897"/>
      <c r="D28" s="898"/>
      <c r="E28" s="455">
        <f ca="1">OFFSET('Introducerea datelor'!$G$117,15,RIGHT('Introducerea datelor'!$C$16,LEN('Introducerea datelor'!$C$16)-1),1,1)</f>
        <v>95</v>
      </c>
      <c r="F28" s="455">
        <f ca="1">OFFSET('Introducerea datelor'!$G$117,16,RIGHT('Introducerea datelor'!$C$16,LEN('Introducerea datelor'!$C$16)-1),1,1)</f>
        <v>99.1</v>
      </c>
      <c r="G28" s="865">
        <f ca="1">+IF(ISERROR(F28/E28),0,F28/E28)</f>
        <v>1.0431578947368421</v>
      </c>
      <c r="H28" s="866"/>
      <c r="I28" s="866"/>
      <c r="J28" s="866"/>
      <c r="K28" s="867"/>
      <c r="L28" s="871" t="s">
        <v>491</v>
      </c>
      <c r="M28" s="871"/>
      <c r="N28" s="871"/>
      <c r="O28" s="871"/>
      <c r="P28" s="871"/>
      <c r="Q28" s="871"/>
      <c r="S28" s="68"/>
      <c r="T28" s="66" t="e">
        <f t="shared" si="3"/>
        <v>#N/A</v>
      </c>
      <c r="U28" s="66" t="e">
        <f t="shared" si="3"/>
        <v>#N/A</v>
      </c>
      <c r="V28" s="66" t="e">
        <f t="shared" si="3"/>
        <v>#N/A</v>
      </c>
      <c r="W28" s="66" t="e">
        <f t="shared" si="3"/>
        <v>#N/A</v>
      </c>
      <c r="X28" s="66" t="e">
        <f>IF($K25&gt;X$19,IF($K25&lt;=X$20,1,NA()),NA())</f>
        <v>#N/A</v>
      </c>
      <c r="Y28" s="70"/>
      <c r="Z28" s="70"/>
      <c r="AA28" s="70"/>
      <c r="AB28" s="70"/>
      <c r="AC28" s="70"/>
      <c r="AD28" s="70"/>
      <c r="AE28" s="70"/>
      <c r="AF28" s="70"/>
      <c r="AG28" s="70"/>
      <c r="AH28" s="70"/>
      <c r="AI28" s="70"/>
    </row>
    <row r="29" spans="1:35" ht="40.5" hidden="1" customHeight="1">
      <c r="A29" s="444"/>
      <c r="B29" s="899"/>
      <c r="C29" s="899"/>
      <c r="D29" s="899"/>
      <c r="E29" s="455">
        <f ca="1">OFFSET('Introducerea datelor'!$G$117,17,RIGHT('Introducerea datelor'!$C$16,LEN('Introducerea datelor'!$C$16)-1),1,1)</f>
        <v>0</v>
      </c>
      <c r="F29" s="455">
        <f ca="1">OFFSET('Introducerea datelor'!$G$117,18,RIGHT('Introducerea datelor'!$C$16,LEN('Introducerea datelor'!$C$16)-1),1,1)</f>
        <v>0</v>
      </c>
      <c r="G29" s="887">
        <f ca="1">+IF(ISERROR(F29/E29),0,F29/E29)</f>
        <v>0</v>
      </c>
      <c r="H29" s="888"/>
      <c r="I29" s="888"/>
      <c r="J29" s="888"/>
      <c r="K29" s="889"/>
      <c r="L29" s="890"/>
      <c r="M29" s="891"/>
      <c r="N29" s="891"/>
      <c r="O29" s="891"/>
      <c r="P29" s="891"/>
      <c r="Q29" s="892"/>
      <c r="S29" s="68"/>
      <c r="T29" s="66" t="e">
        <f t="shared" si="0"/>
        <v>#N/A</v>
      </c>
      <c r="U29" s="66" t="e">
        <f t="shared" si="0"/>
        <v>#N/A</v>
      </c>
      <c r="V29" s="66" t="e">
        <f t="shared" si="0"/>
        <v>#N/A</v>
      </c>
      <c r="W29" s="66" t="e">
        <f t="shared" si="0"/>
        <v>#N/A</v>
      </c>
      <c r="X29" s="66" t="e">
        <f t="shared" si="2"/>
        <v>#N/A</v>
      </c>
      <c r="Y29" s="70"/>
      <c r="Z29" s="70"/>
      <c r="AA29" s="70"/>
      <c r="AB29" s="70"/>
      <c r="AC29" s="70"/>
      <c r="AD29" s="70"/>
      <c r="AE29" s="70"/>
      <c r="AF29" s="70"/>
      <c r="AG29" s="70"/>
      <c r="AH29" s="70"/>
      <c r="AI29" s="70"/>
    </row>
    <row r="30" spans="1:35" ht="22.5" customHeight="1">
      <c r="A30" s="403"/>
      <c r="B30" s="895"/>
      <c r="C30" s="895"/>
      <c r="D30" s="895"/>
      <c r="E30" s="895"/>
      <c r="F30" s="894"/>
      <c r="G30" s="894"/>
      <c r="H30" s="894"/>
      <c r="I30" s="894"/>
      <c r="J30" s="894"/>
      <c r="K30" s="894"/>
      <c r="L30" s="893"/>
      <c r="M30" s="893"/>
      <c r="N30" s="893"/>
      <c r="O30" s="893"/>
      <c r="P30" s="893"/>
      <c r="Q30" s="534"/>
      <c r="S30" s="68"/>
      <c r="T30" s="66" t="e">
        <f>IF($K29&gt;T$19,IF($K29&lt;=T$20,$K29,NA()),NA())</f>
        <v>#N/A</v>
      </c>
      <c r="U30" s="66" t="e">
        <f>IF($K29&gt;U$19,IF($K29&lt;=U$20,$K29,NA()),NA())</f>
        <v>#N/A</v>
      </c>
      <c r="V30" s="66" t="e">
        <f>IF($K29&gt;V$19,IF($K29&lt;=V$20,$K29,NA()),NA())</f>
        <v>#N/A</v>
      </c>
      <c r="W30" s="66" t="e">
        <f>IF($K29&gt;W$19,IF($K29&lt;=W$20,$K29,NA()),NA())</f>
        <v>#N/A</v>
      </c>
      <c r="X30" s="66" t="e">
        <f>IF($K29&gt;X$19,IF($K29&lt;=X$20,1,NA()),NA())</f>
        <v>#N/A</v>
      </c>
      <c r="Y30" s="70"/>
      <c r="Z30" s="70"/>
      <c r="AA30" s="70"/>
      <c r="AB30" s="70"/>
      <c r="AC30" s="70"/>
      <c r="AD30" s="70"/>
      <c r="AE30" s="70"/>
      <c r="AF30" s="70"/>
      <c r="AG30" s="70"/>
      <c r="AH30" s="70"/>
      <c r="AI30" s="70"/>
    </row>
    <row r="31" spans="1:35" ht="22.5" customHeight="1">
      <c r="A31" s="403"/>
      <c r="B31" s="883"/>
      <c r="C31" s="883"/>
      <c r="D31" s="883"/>
      <c r="E31" s="884"/>
      <c r="F31" s="885"/>
      <c r="G31" s="886"/>
      <c r="H31" s="886"/>
      <c r="I31" s="886"/>
      <c r="J31" s="886"/>
      <c r="K31" s="884"/>
      <c r="L31" s="885"/>
      <c r="M31" s="886"/>
      <c r="N31" s="886"/>
      <c r="O31" s="886"/>
      <c r="P31" s="886"/>
      <c r="S31" s="68"/>
      <c r="T31" s="66" t="e">
        <f>IF(#REF!&gt;T$19,IF(#REF!&lt;=T$20,#REF!,NA()),NA())</f>
        <v>#REF!</v>
      </c>
      <c r="U31" s="66" t="e">
        <f>IF(#REF!&gt;U$19,IF(#REF!&lt;=U$20,#REF!,NA()),NA())</f>
        <v>#REF!</v>
      </c>
      <c r="V31" s="66" t="e">
        <f>IF(#REF!&gt;V$19,IF(#REF!&lt;=V$20,#REF!,NA()),NA())</f>
        <v>#REF!</v>
      </c>
      <c r="W31" s="66" t="e">
        <f>IF(#REF!&gt;W$19,IF(#REF!&lt;=W$20,#REF!,NA()),NA())</f>
        <v>#REF!</v>
      </c>
      <c r="X31" s="66" t="e">
        <f>IF(#REF!&gt;X$19,IF(#REF!&lt;=X$20,1,NA()),NA())</f>
        <v>#REF!</v>
      </c>
      <c r="Y31" s="70"/>
      <c r="Z31" s="70"/>
      <c r="AA31" s="70"/>
      <c r="AB31" s="70"/>
      <c r="AC31" s="70"/>
      <c r="AD31" s="70"/>
      <c r="AE31" s="70"/>
      <c r="AF31" s="70"/>
      <c r="AG31" s="70"/>
      <c r="AH31" s="70"/>
      <c r="AI31" s="70"/>
    </row>
    <row r="32" spans="1:35">
      <c r="A32" s="403"/>
      <c r="B32" s="193"/>
      <c r="C32" s="193"/>
      <c r="D32" s="193"/>
      <c r="E32" s="407"/>
      <c r="F32" s="407"/>
      <c r="G32" s="193"/>
      <c r="H32" s="194"/>
      <c r="I32" s="193"/>
      <c r="J32" s="193"/>
      <c r="K32" s="193"/>
      <c r="L32" s="193"/>
      <c r="M32" s="193"/>
      <c r="N32" s="193"/>
      <c r="O32" s="193"/>
      <c r="P32" s="193"/>
      <c r="S32" s="68"/>
      <c r="T32" s="66" t="e">
        <f t="shared" si="0"/>
        <v>#N/A</v>
      </c>
      <c r="U32" s="66" t="e">
        <f t="shared" si="0"/>
        <v>#N/A</v>
      </c>
      <c r="V32" s="66" t="e">
        <f t="shared" si="0"/>
        <v>#N/A</v>
      </c>
      <c r="W32" s="66" t="e">
        <f t="shared" si="0"/>
        <v>#N/A</v>
      </c>
      <c r="X32" s="66" t="e">
        <f t="shared" si="2"/>
        <v>#N/A</v>
      </c>
      <c r="Y32" s="70"/>
      <c r="Z32" s="70"/>
      <c r="AA32" s="70"/>
      <c r="AB32" s="70"/>
      <c r="AC32" s="70"/>
      <c r="AD32" s="70"/>
      <c r="AE32" s="70"/>
      <c r="AF32" s="70"/>
      <c r="AG32" s="70"/>
      <c r="AH32" s="70"/>
      <c r="AI32" s="70"/>
    </row>
    <row r="33" spans="1:35">
      <c r="A33" s="403"/>
      <c r="B33" s="882"/>
      <c r="C33" s="882"/>
      <c r="D33" s="882"/>
      <c r="E33" s="882"/>
      <c r="F33" s="882"/>
      <c r="G33" s="882"/>
      <c r="H33" s="882"/>
      <c r="I33" s="882"/>
      <c r="J33" s="882"/>
      <c r="K33" s="882"/>
      <c r="L33" s="193"/>
      <c r="M33" s="193"/>
      <c r="N33" s="193"/>
      <c r="O33" s="193"/>
      <c r="P33" s="193"/>
      <c r="S33" s="68"/>
      <c r="T33" s="66" t="e">
        <f t="shared" si="0"/>
        <v>#N/A</v>
      </c>
      <c r="U33" s="66" t="e">
        <f t="shared" si="0"/>
        <v>#N/A</v>
      </c>
      <c r="V33" s="66" t="e">
        <f t="shared" si="0"/>
        <v>#N/A</v>
      </c>
      <c r="W33" s="66" t="e">
        <f t="shared" si="0"/>
        <v>#N/A</v>
      </c>
      <c r="X33" s="66" t="e">
        <f t="shared" si="2"/>
        <v>#N/A</v>
      </c>
      <c r="Y33" s="70"/>
      <c r="Z33" s="70"/>
      <c r="AA33" s="70"/>
      <c r="AB33" s="70"/>
      <c r="AC33" s="70"/>
      <c r="AD33" s="70"/>
      <c r="AE33" s="70"/>
      <c r="AF33" s="70"/>
      <c r="AG33" s="70"/>
      <c r="AH33" s="70"/>
      <c r="AI33" s="70"/>
    </row>
    <row r="34" spans="1:35">
      <c r="A34" s="403"/>
      <c r="B34" s="882"/>
      <c r="C34" s="882"/>
      <c r="D34" s="882"/>
      <c r="E34" s="882"/>
      <c r="F34" s="882"/>
      <c r="G34" s="882"/>
      <c r="H34" s="882"/>
      <c r="I34" s="882"/>
      <c r="J34" s="882"/>
      <c r="K34" s="882"/>
      <c r="L34" s="193"/>
      <c r="M34" s="193"/>
      <c r="N34" s="193"/>
      <c r="O34" s="193"/>
      <c r="P34" s="193"/>
      <c r="S34" s="70"/>
      <c r="T34" s="70"/>
      <c r="U34" s="70"/>
      <c r="V34" s="70"/>
      <c r="W34" s="70"/>
      <c r="X34" s="70"/>
      <c r="Y34" s="70"/>
      <c r="Z34" s="70"/>
      <c r="AA34" s="70"/>
      <c r="AB34" s="70"/>
      <c r="AC34" s="70"/>
      <c r="AD34" s="70"/>
      <c r="AE34" s="70"/>
      <c r="AF34" s="70"/>
      <c r="AG34" s="70"/>
      <c r="AH34" s="70"/>
      <c r="AI34" s="70"/>
    </row>
    <row r="35" spans="1:35">
      <c r="A35" s="403"/>
      <c r="B35" s="3"/>
      <c r="C35" s="3"/>
      <c r="D35" s="3"/>
      <c r="E35" s="406"/>
      <c r="F35" s="406"/>
      <c r="G35" s="3"/>
      <c r="H35" s="3"/>
      <c r="I35" s="98"/>
      <c r="J35" s="98"/>
      <c r="K35" s="98"/>
      <c r="L35" s="3"/>
      <c r="M35" s="3"/>
      <c r="N35" s="3"/>
      <c r="O35" s="3"/>
      <c r="P35" s="3"/>
      <c r="S35" s="70"/>
      <c r="T35" s="70"/>
      <c r="U35" s="70"/>
      <c r="V35" s="70"/>
      <c r="W35" s="70"/>
      <c r="X35" s="70"/>
      <c r="Y35" s="70"/>
      <c r="Z35" s="70"/>
      <c r="AA35" s="70"/>
      <c r="AB35" s="70"/>
      <c r="AC35" s="70"/>
      <c r="AD35" s="70"/>
      <c r="AE35" s="70"/>
      <c r="AF35" s="70"/>
      <c r="AG35" s="70"/>
      <c r="AH35" s="70"/>
      <c r="AI35" s="70"/>
    </row>
    <row r="36" spans="1:35">
      <c r="A36" s="403"/>
      <c r="B36" s="3"/>
      <c r="C36" s="3"/>
      <c r="D36" s="3"/>
      <c r="E36" s="406"/>
      <c r="F36" s="406"/>
      <c r="G36" s="3"/>
      <c r="H36" s="3"/>
      <c r="I36" s="139"/>
      <c r="J36" s="140"/>
      <c r="K36" s="140"/>
      <c r="L36" s="3"/>
      <c r="M36" s="3"/>
      <c r="N36" s="3"/>
      <c r="O36" s="3"/>
      <c r="P36" s="3"/>
      <c r="S36" s="70"/>
      <c r="T36" s="70"/>
      <c r="U36" s="70"/>
      <c r="V36" s="70"/>
      <c r="W36" s="70"/>
      <c r="X36" s="70"/>
      <c r="Y36" s="70"/>
      <c r="Z36" s="70"/>
      <c r="AA36" s="70"/>
      <c r="AB36" s="70"/>
      <c r="AC36" s="70"/>
      <c r="AD36" s="70"/>
      <c r="AE36" s="70"/>
      <c r="AF36" s="70"/>
      <c r="AG36" s="70"/>
      <c r="AH36" s="70"/>
      <c r="AI36" s="70"/>
    </row>
    <row r="37" spans="1:35">
      <c r="A37" s="403"/>
      <c r="B37" s="3"/>
      <c r="C37" s="3"/>
      <c r="D37" s="3"/>
      <c r="E37" s="406"/>
      <c r="F37" s="406"/>
      <c r="G37" s="3"/>
      <c r="H37" s="3"/>
      <c r="I37" s="141"/>
      <c r="J37" s="142"/>
      <c r="K37" s="100"/>
      <c r="L37" s="3"/>
      <c r="M37" s="3"/>
      <c r="N37" s="3"/>
      <c r="O37" s="3"/>
      <c r="P37" s="3"/>
      <c r="S37" s="70"/>
      <c r="T37" s="70"/>
      <c r="U37" s="70"/>
      <c r="V37" s="70"/>
      <c r="W37" s="70"/>
      <c r="X37" s="70"/>
      <c r="Y37" s="70"/>
      <c r="Z37" s="70"/>
      <c r="AA37" s="70"/>
      <c r="AB37" s="70"/>
      <c r="AC37" s="70"/>
      <c r="AD37" s="70"/>
      <c r="AE37" s="70"/>
      <c r="AF37" s="70"/>
      <c r="AG37" s="70"/>
      <c r="AH37" s="70"/>
      <c r="AI37" s="70"/>
    </row>
    <row r="38" spans="1:35">
      <c r="A38" s="403"/>
      <c r="B38" s="3"/>
      <c r="C38" s="3"/>
      <c r="D38" s="3"/>
      <c r="E38" s="406"/>
      <c r="F38" s="406"/>
      <c r="G38" s="3"/>
      <c r="H38" s="3"/>
      <c r="I38" s="143"/>
      <c r="J38" s="142"/>
      <c r="K38" s="100"/>
      <c r="L38" s="3"/>
      <c r="M38" s="3"/>
      <c r="N38" s="3"/>
      <c r="O38" s="3"/>
      <c r="P38" s="3"/>
      <c r="S38" s="70"/>
      <c r="T38" s="70"/>
      <c r="U38" s="70"/>
      <c r="V38" s="70"/>
      <c r="W38" s="70"/>
      <c r="X38" s="70"/>
      <c r="Y38" s="70"/>
      <c r="Z38" s="70"/>
      <c r="AA38" s="70"/>
      <c r="AB38" s="70"/>
      <c r="AC38" s="70"/>
      <c r="AD38" s="70"/>
      <c r="AE38" s="70"/>
      <c r="AF38" s="70"/>
      <c r="AG38" s="70"/>
      <c r="AH38" s="70"/>
      <c r="AI38" s="70"/>
    </row>
    <row r="39" spans="1:35">
      <c r="A39" s="403"/>
      <c r="B39" s="3"/>
      <c r="C39" s="3"/>
      <c r="D39" s="3"/>
      <c r="E39" s="406"/>
      <c r="F39" s="406"/>
      <c r="G39" s="3"/>
      <c r="H39" s="3"/>
      <c r="I39" s="141"/>
      <c r="J39" s="142"/>
      <c r="K39" s="100"/>
      <c r="L39" s="3"/>
      <c r="M39" s="3"/>
      <c r="N39" s="3"/>
      <c r="O39" s="3"/>
      <c r="P39" s="3"/>
      <c r="S39" s="70"/>
      <c r="T39" s="70"/>
      <c r="U39" s="70"/>
      <c r="V39" s="70"/>
      <c r="W39" s="70"/>
      <c r="X39" s="70"/>
      <c r="Y39" s="70"/>
      <c r="Z39" s="70"/>
      <c r="AA39" s="70"/>
      <c r="AB39" s="70"/>
      <c r="AC39" s="70"/>
      <c r="AD39" s="70"/>
      <c r="AE39" s="70"/>
      <c r="AF39" s="70"/>
      <c r="AG39" s="70"/>
      <c r="AH39" s="70"/>
      <c r="AI39" s="70"/>
    </row>
    <row r="40" spans="1:35">
      <c r="A40" s="403"/>
      <c r="B40" s="3"/>
      <c r="C40" s="3"/>
      <c r="D40" s="3"/>
      <c r="E40" s="406"/>
      <c r="F40" s="406"/>
      <c r="G40" s="3"/>
      <c r="H40" s="3"/>
      <c r="I40" s="3"/>
      <c r="J40" s="3"/>
      <c r="K40" s="3"/>
      <c r="L40" s="3"/>
      <c r="M40" s="3"/>
      <c r="N40" s="3"/>
      <c r="O40" s="3"/>
      <c r="P40" s="3"/>
      <c r="S40" s="70"/>
      <c r="T40" s="70"/>
      <c r="U40" s="70"/>
      <c r="V40" s="70"/>
      <c r="W40" s="70"/>
      <c r="X40" s="70"/>
      <c r="Y40" s="70"/>
      <c r="Z40" s="70"/>
      <c r="AA40" s="70"/>
      <c r="AB40" s="70"/>
      <c r="AC40" s="70"/>
      <c r="AD40" s="70"/>
      <c r="AE40" s="70"/>
      <c r="AF40" s="70"/>
      <c r="AG40" s="70"/>
      <c r="AH40" s="70"/>
      <c r="AI40" s="70"/>
    </row>
    <row r="41" spans="1:35">
      <c r="A41" s="403"/>
      <c r="B41" s="3"/>
      <c r="C41" s="3"/>
      <c r="D41" s="3"/>
      <c r="E41" s="406"/>
      <c r="F41" s="406"/>
      <c r="G41" s="3"/>
      <c r="H41" s="3"/>
      <c r="I41" s="3"/>
      <c r="J41" s="3"/>
      <c r="K41" s="3"/>
      <c r="L41" s="3"/>
      <c r="M41" s="3"/>
      <c r="N41" s="3"/>
      <c r="O41" s="3"/>
      <c r="P41" s="3"/>
      <c r="S41" s="70"/>
      <c r="T41" s="70"/>
      <c r="U41" s="70"/>
      <c r="V41" s="70"/>
      <c r="W41" s="70"/>
      <c r="X41" s="70"/>
      <c r="Y41" s="70"/>
      <c r="Z41" s="70"/>
      <c r="AA41" s="70"/>
      <c r="AB41" s="70"/>
      <c r="AC41" s="70"/>
      <c r="AD41" s="70"/>
      <c r="AE41" s="70"/>
      <c r="AF41" s="70"/>
      <c r="AG41" s="70"/>
      <c r="AH41" s="70"/>
      <c r="AI41" s="70"/>
    </row>
    <row r="42" spans="1:35">
      <c r="A42" s="403"/>
      <c r="B42" s="3"/>
      <c r="C42" s="3"/>
      <c r="D42" s="3"/>
      <c r="E42" s="406"/>
      <c r="F42" s="406"/>
      <c r="G42" s="3"/>
      <c r="H42" s="3"/>
      <c r="I42" s="3"/>
      <c r="J42" s="3"/>
      <c r="K42" s="3"/>
      <c r="L42" s="3"/>
      <c r="M42" s="3"/>
      <c r="N42" s="3"/>
      <c r="O42" s="3"/>
      <c r="P42" s="3"/>
      <c r="S42" s="63"/>
      <c r="T42" s="63"/>
      <c r="U42" s="63"/>
      <c r="V42" s="63"/>
      <c r="W42" s="63"/>
      <c r="X42" s="63"/>
      <c r="Y42" s="63"/>
      <c r="Z42" s="63"/>
      <c r="AA42" s="63"/>
      <c r="AB42" s="63"/>
    </row>
    <row r="43" spans="1:35">
      <c r="S43" s="63"/>
      <c r="T43" s="63"/>
      <c r="U43" s="63"/>
      <c r="V43" s="63"/>
      <c r="W43" s="63"/>
      <c r="X43" s="63"/>
      <c r="Y43" s="63"/>
      <c r="Z43" s="63"/>
      <c r="AA43" s="63"/>
      <c r="AB43" s="63"/>
    </row>
    <row r="44" spans="1:35">
      <c r="S44" s="63"/>
      <c r="T44" s="63"/>
      <c r="U44" s="63"/>
      <c r="V44" s="63"/>
      <c r="W44" s="63"/>
      <c r="X44" s="63"/>
      <c r="Y44" s="63"/>
      <c r="Z44" s="63"/>
      <c r="AA44" s="63"/>
      <c r="AB44" s="63"/>
    </row>
    <row r="45" spans="1:35">
      <c r="S45" s="63"/>
      <c r="T45" s="63"/>
      <c r="U45" s="63"/>
      <c r="V45" s="63"/>
      <c r="W45" s="63"/>
      <c r="X45" s="63"/>
      <c r="Y45" s="63"/>
      <c r="Z45" s="63"/>
      <c r="AA45" s="63"/>
      <c r="AB45" s="63"/>
    </row>
    <row r="46" spans="1:35">
      <c r="S46" s="63"/>
      <c r="T46" s="63"/>
      <c r="U46" s="63"/>
      <c r="V46" s="63"/>
      <c r="W46" s="63"/>
      <c r="X46" s="63"/>
      <c r="Y46" s="63"/>
      <c r="Z46" s="63"/>
      <c r="AA46" s="63"/>
      <c r="AB46" s="63"/>
    </row>
  </sheetData>
  <mergeCells count="58">
    <mergeCell ref="C9:E9"/>
    <mergeCell ref="G9:K9"/>
    <mergeCell ref="M9:Q9"/>
    <mergeCell ref="C3:D3"/>
    <mergeCell ref="E4:L4"/>
    <mergeCell ref="B8:E8"/>
    <mergeCell ref="F8:K8"/>
    <mergeCell ref="N3:P3"/>
    <mergeCell ref="F30:K30"/>
    <mergeCell ref="B30:E30"/>
    <mergeCell ref="B28:D28"/>
    <mergeCell ref="B29:D29"/>
    <mergeCell ref="G26:K26"/>
    <mergeCell ref="B26:D26"/>
    <mergeCell ref="B27:D27"/>
    <mergeCell ref="G28:K28"/>
    <mergeCell ref="L31:P31"/>
    <mergeCell ref="L20:Q20"/>
    <mergeCell ref="L21:Q21"/>
    <mergeCell ref="L22:Q22"/>
    <mergeCell ref="L29:Q29"/>
    <mergeCell ref="L30:P30"/>
    <mergeCell ref="L23:Q23"/>
    <mergeCell ref="L24:Q24"/>
    <mergeCell ref="L28:Q28"/>
    <mergeCell ref="E18:K18"/>
    <mergeCell ref="B19:D19"/>
    <mergeCell ref="B20:D20"/>
    <mergeCell ref="G20:K20"/>
    <mergeCell ref="B33:D34"/>
    <mergeCell ref="E33:G34"/>
    <mergeCell ref="H33:K34"/>
    <mergeCell ref="B23:D23"/>
    <mergeCell ref="B24:D24"/>
    <mergeCell ref="B25:D25"/>
    <mergeCell ref="B22:D22"/>
    <mergeCell ref="G21:K21"/>
    <mergeCell ref="B31:E31"/>
    <mergeCell ref="F31:K31"/>
    <mergeCell ref="B21:D21"/>
    <mergeCell ref="G29:K29"/>
    <mergeCell ref="G23:K23"/>
    <mergeCell ref="G24:K24"/>
    <mergeCell ref="G25:K25"/>
    <mergeCell ref="G27:K27"/>
    <mergeCell ref="L19:Q19"/>
    <mergeCell ref="L25:Q25"/>
    <mergeCell ref="L27:Q27"/>
    <mergeCell ref="G22:K22"/>
    <mergeCell ref="G19:H19"/>
    <mergeCell ref="I19:J19"/>
    <mergeCell ref="L26:Q26"/>
    <mergeCell ref="B2:Q2"/>
    <mergeCell ref="D5:N5"/>
    <mergeCell ref="L8:Q8"/>
    <mergeCell ref="F6:K6"/>
    <mergeCell ref="E3:K3"/>
    <mergeCell ref="C4:D4"/>
  </mergeCells>
  <phoneticPr fontId="23" type="noConversion"/>
  <conditionalFormatting sqref="C4:D4">
    <cfRule type="cellIs" dxfId="11" priority="56" stopIfTrue="1" operator="equal">
      <formula>"C"</formula>
    </cfRule>
    <cfRule type="cellIs" dxfId="10" priority="57" stopIfTrue="1" operator="equal">
      <formula>"B2"</formula>
    </cfRule>
    <cfRule type="cellIs" dxfId="9" priority="58" stopIfTrue="1" operator="equal">
      <formula>"B1"</formula>
    </cfRule>
  </conditionalFormatting>
  <conditionalFormatting sqref="G20:G29">
    <cfRule type="cellIs" dxfId="8" priority="62" stopIfTrue="1" operator="between">
      <formula>0</formula>
      <formula>0.599</formula>
    </cfRule>
    <cfRule type="cellIs" dxfId="7" priority="63" stopIfTrue="1" operator="between">
      <formula>0.6</formula>
      <formula>0.899</formula>
    </cfRule>
    <cfRule type="cellIs" dxfId="6" priority="64" stopIfTrue="1" operator="greaterThanOrEqual">
      <formula>0.9</formula>
    </cfRule>
  </conditionalFormatting>
  <pageMargins left="0.70866141732283472" right="0.70866141732283472" top="0.74803149606299213" bottom="0.74803149606299213" header="0.31496062992125984" footer="0.31496062992125984"/>
  <pageSetup paperSize="8" scale="68" orientation="portrait" r:id="rId1"/>
  <headerFooter alignWithMargins="0">
    <oddFooter>&amp;L&amp;F&amp;C&amp;A&amp;RV1.0          &amp;D</oddFooter>
  </headerFooter>
  <rowBreaks count="1" manualBreakCount="1">
    <brk id="28" max="16"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indexed="27"/>
  </sheetPr>
  <dimension ref="A1:T42"/>
  <sheetViews>
    <sheetView showGridLines="0" view="pageBreakPreview" topLeftCell="A10" zoomScale="75" zoomScaleNormal="90" zoomScaleSheetLayoutView="75" workbookViewId="0">
      <selection activeCell="D30" sqref="D30:G30"/>
    </sheetView>
  </sheetViews>
  <sheetFormatPr defaultRowHeight="11.25"/>
  <cols>
    <col min="1" max="1" width="1.140625" style="30" customWidth="1"/>
    <col min="2" max="2" width="19.28515625" style="30" customWidth="1"/>
    <col min="3" max="3" width="1.140625" style="30" customWidth="1"/>
    <col min="4" max="4" width="17.140625" style="30" customWidth="1"/>
    <col min="5" max="5" width="17.5703125" style="30" customWidth="1"/>
    <col min="6" max="6" width="9.7109375" style="30" customWidth="1"/>
    <col min="7" max="7" width="38.140625" style="30" customWidth="1"/>
    <col min="8" max="8" width="4.28515625" style="30" customWidth="1"/>
    <col min="9" max="9" width="15.85546875" style="30" customWidth="1"/>
    <col min="10" max="10" width="3.5703125" style="30" customWidth="1"/>
    <col min="11" max="11" width="7.5703125" style="31" customWidth="1"/>
    <col min="12" max="12" width="14.28515625" style="30" customWidth="1"/>
    <col min="13" max="13" width="12" style="30" customWidth="1"/>
    <col min="14" max="14" width="5.42578125" style="30" customWidth="1"/>
    <col min="15" max="15" width="2.5703125" style="30" customWidth="1"/>
    <col min="16" max="16384" width="9.140625" style="30"/>
  </cols>
  <sheetData>
    <row r="1" spans="1:15" ht="38.25" customHeight="1">
      <c r="A1" s="145"/>
      <c r="B1" s="145"/>
      <c r="C1" s="145"/>
      <c r="D1" s="145"/>
      <c r="E1" s="145"/>
      <c r="F1" s="145"/>
      <c r="G1" s="145"/>
      <c r="H1" s="145"/>
      <c r="I1" s="145"/>
      <c r="J1" s="145"/>
      <c r="K1" s="146"/>
      <c r="L1" s="145"/>
      <c r="M1" s="145"/>
      <c r="N1" s="145"/>
    </row>
    <row r="2" spans="1:15" customFormat="1" ht="27.75" customHeight="1">
      <c r="A2" s="3"/>
      <c r="B2" s="860" t="str">
        <f>+"Tabel Programatic de evaluare:  "&amp;"  "&amp;IF(+'Introducerea datelor'!C4="Please Select","",'Introducerea datelor'!C4&amp;" - ")&amp;IF('Introducerea datelor'!G6="Please Select","",'Introducerea datelor'!G6)</f>
        <v>Tabel Programatic de evaluare:    Moldova - TB</v>
      </c>
      <c r="C2" s="860"/>
      <c r="D2" s="860"/>
      <c r="E2" s="860"/>
      <c r="F2" s="860"/>
      <c r="G2" s="860"/>
      <c r="H2" s="860"/>
      <c r="I2" s="860"/>
      <c r="J2" s="860"/>
      <c r="K2" s="860"/>
      <c r="L2" s="860"/>
      <c r="M2" s="860"/>
      <c r="N2" s="860"/>
      <c r="O2" s="72"/>
    </row>
    <row r="3" spans="1:15" customFormat="1" ht="18.75">
      <c r="A3" s="3"/>
      <c r="B3" s="128" t="str">
        <f>+IF('Introducerea datelor'!G8="Please Select","",'Introducerea datelor'!G8)</f>
        <v/>
      </c>
      <c r="C3" s="842" t="str">
        <f>+IF('Introducerea datelor'!I8="Please Select","",'Introducerea datelor'!I8)</f>
        <v>Faza 2</v>
      </c>
      <c r="D3" s="842"/>
      <c r="E3" s="392"/>
      <c r="F3" s="392"/>
      <c r="G3" s="392"/>
      <c r="H3" s="392"/>
      <c r="I3" s="392"/>
      <c r="J3" s="392"/>
      <c r="K3" s="392"/>
      <c r="L3" s="128" t="str">
        <f>+'Introducerea datelor'!B16</f>
        <v>Perioada de Raportare:</v>
      </c>
      <c r="M3" s="167" t="str">
        <f>+'Introducerea datelor'!C16</f>
        <v>P4</v>
      </c>
      <c r="N3" s="167"/>
      <c r="O3" s="30"/>
    </row>
    <row r="4" spans="1:15" customFormat="1" ht="15">
      <c r="A4" s="3"/>
      <c r="B4" s="128" t="str">
        <f>+'Introducerea datelor'!B12</f>
        <v>Ultimul Rating:</v>
      </c>
      <c r="C4" s="864" t="str">
        <f>+IF('Introducerea datelor'!C12="Please Select","",'Introducerea datelor'!C12)</f>
        <v>A1</v>
      </c>
      <c r="D4" s="864"/>
      <c r="E4" s="841" t="str">
        <f>+'Introducerea datelor'!C8</f>
        <v>IP UCIMP RSS</v>
      </c>
      <c r="F4" s="841"/>
      <c r="G4" s="841"/>
      <c r="H4" s="841"/>
      <c r="I4" s="841"/>
      <c r="J4" s="841"/>
      <c r="K4" s="841"/>
      <c r="L4" s="128" t="str">
        <f>+'Introducerea datelor'!D16</f>
        <v>De la:</v>
      </c>
      <c r="M4" s="168">
        <f>+IF(ISBLANK('Introducerea datelor'!E16),"",'Introducerea datelor'!E16)</f>
        <v>41821</v>
      </c>
      <c r="N4" s="168"/>
      <c r="O4" s="30"/>
    </row>
    <row r="5" spans="1:15" customFormat="1" ht="18.75" customHeight="1">
      <c r="A5" s="3"/>
      <c r="B5" s="128"/>
      <c r="C5" s="128"/>
      <c r="D5" s="129"/>
      <c r="E5" s="841" t="str">
        <f>+'Introducerea datelor'!G4</f>
        <v>Consolidarea controlului Tuberculozei în Republica Moldova</v>
      </c>
      <c r="F5" s="841"/>
      <c r="G5" s="841"/>
      <c r="H5" s="841"/>
      <c r="I5" s="841"/>
      <c r="J5" s="841"/>
      <c r="K5" s="841"/>
      <c r="L5" s="128" t="str">
        <f>+'Introducerea datelor'!F16</f>
        <v>Pînă la:</v>
      </c>
      <c r="M5" s="168">
        <f>+IF(ISBLANK('Introducerea datelor'!G16),"",'Introducerea datelor'!G16)</f>
        <v>42004</v>
      </c>
      <c r="N5" s="168"/>
    </row>
    <row r="6" spans="1:15" customFormat="1" ht="22.5" customHeight="1">
      <c r="A6" s="3"/>
      <c r="B6" s="133"/>
      <c r="C6" s="134"/>
      <c r="D6" s="135"/>
      <c r="E6" s="940" t="s">
        <v>404</v>
      </c>
      <c r="F6" s="940"/>
      <c r="G6" s="940"/>
      <c r="H6" s="940"/>
      <c r="I6" s="940"/>
      <c r="J6" s="940"/>
      <c r="K6" s="940"/>
      <c r="L6" s="2"/>
      <c r="M6" s="2"/>
      <c r="N6" s="2"/>
    </row>
    <row r="7" spans="1:15" s="32" customFormat="1" ht="4.5" customHeight="1">
      <c r="A7" s="147"/>
      <c r="B7" s="148"/>
      <c r="C7" s="148"/>
      <c r="D7" s="148"/>
      <c r="E7" s="148"/>
      <c r="F7" s="148"/>
      <c r="G7" s="148"/>
      <c r="H7" s="148"/>
      <c r="I7" s="148"/>
      <c r="J7" s="148"/>
      <c r="K7" s="148"/>
      <c r="L7" s="149"/>
      <c r="M7" s="149"/>
      <c r="N7" s="150"/>
    </row>
    <row r="8" spans="1:15" s="32" customFormat="1" ht="21" customHeight="1" thickBot="1">
      <c r="A8" s="147"/>
      <c r="B8" s="939" t="s">
        <v>410</v>
      </c>
      <c r="C8" s="939"/>
      <c r="D8" s="939"/>
      <c r="E8" s="939"/>
      <c r="F8" s="939"/>
      <c r="G8" s="939"/>
      <c r="H8" s="939"/>
      <c r="I8" s="939"/>
      <c r="J8" s="939"/>
      <c r="K8" s="939"/>
      <c r="L8" s="939"/>
      <c r="M8" s="939"/>
      <c r="N8" s="939"/>
    </row>
    <row r="9" spans="1:15" s="32" customFormat="1" ht="3.75" customHeight="1" thickBot="1">
      <c r="A9" s="147"/>
      <c r="B9" s="148"/>
      <c r="C9" s="148"/>
      <c r="D9" s="148"/>
      <c r="E9" s="148"/>
      <c r="F9" s="148"/>
      <c r="G9" s="148"/>
      <c r="H9" s="148"/>
      <c r="I9" s="148"/>
      <c r="J9" s="148"/>
      <c r="K9" s="148"/>
      <c r="L9" s="149"/>
      <c r="M9" s="149"/>
      <c r="N9" s="150"/>
    </row>
    <row r="10" spans="1:15" s="33" customFormat="1" ht="25.5" customHeight="1" thickBot="1">
      <c r="A10" s="151"/>
      <c r="B10" s="918" t="s">
        <v>405</v>
      </c>
      <c r="C10" s="919"/>
      <c r="D10" s="920" t="s">
        <v>406</v>
      </c>
      <c r="E10" s="921"/>
      <c r="F10" s="921"/>
      <c r="G10" s="922"/>
      <c r="H10" s="152"/>
      <c r="I10" s="920" t="s">
        <v>404</v>
      </c>
      <c r="J10" s="921"/>
      <c r="K10" s="921"/>
      <c r="L10" s="921"/>
      <c r="M10" s="921"/>
      <c r="N10" s="922"/>
    </row>
    <row r="11" spans="1:15" s="33" customFormat="1" ht="27" customHeight="1">
      <c r="A11" s="151"/>
      <c r="B11" s="412" t="s">
        <v>58</v>
      </c>
      <c r="C11" s="413"/>
      <c r="D11" s="932" t="str">
        <f>IF(ISBLANK(Financiar!C9),"",(Financiar!C9))</f>
        <v xml:space="preserve">Fondul Global a debursat în avans intreaga sumă a grantului </v>
      </c>
      <c r="E11" s="932"/>
      <c r="F11" s="932"/>
      <c r="G11" s="933"/>
      <c r="H11" s="538"/>
      <c r="I11" s="923"/>
      <c r="J11" s="924"/>
      <c r="K11" s="924"/>
      <c r="L11" s="924"/>
      <c r="M11" s="924"/>
      <c r="N11" s="925"/>
    </row>
    <row r="12" spans="1:15" s="33" customFormat="1" ht="147.75" customHeight="1">
      <c r="A12" s="151"/>
      <c r="B12" s="416" t="s">
        <v>59</v>
      </c>
      <c r="C12" s="417"/>
      <c r="D12" s="926" t="str">
        <f>IF(ISBLANK(Financiar!C23),"",(Financiar!C23))</f>
        <v xml:space="preserve">În perioada raportată activităţile implementate în cadrul celor două obiective -  1: Fortificarea implicării comunității și a parteneriatelor pentru un control eficient al TB prin ameliorarea diagnosticului de TB prin identificare și screening activ (ameliorarea diagnosticului TB în sectorul penitenciar prin suportul efectuării screening-ului deținuților la TB) și 2: Asigurarea accesului universal la diagnosticul şi tratamentul cazurilor de TB drogrezistentă, se constata o supra-cheltuila la Obiectivul 2, determinat de procurarea aditionala de medicamnete antituberculoase de linia a II pentru tratamentul pacientilor cu TB-M/XDR in semestrul I.2015 (in baza economiilor obtinute in gestionarea grantului in perioadaa 2013-2014, aprobarile fiind obtinute, atit de la CNC TB/SIDA, cit si de la Secretaritul Fondului Global). </v>
      </c>
      <c r="E12" s="926"/>
      <c r="F12" s="926"/>
      <c r="G12" s="927"/>
      <c r="H12" s="538"/>
      <c r="I12" s="923"/>
      <c r="J12" s="924"/>
      <c r="K12" s="924"/>
      <c r="L12" s="924"/>
      <c r="M12" s="924"/>
      <c r="N12" s="925"/>
    </row>
    <row r="13" spans="1:15" s="33" customFormat="1" ht="60.75" customHeight="1">
      <c r="A13" s="151"/>
      <c r="B13" s="416" t="s">
        <v>60</v>
      </c>
      <c r="C13" s="417"/>
      <c r="D13" s="926" t="str">
        <f>IF(ISBLANK(Financiar!I9),"",(Financiar!I9))</f>
        <v>RP are angajamente financiare în volum de aprx. 4,8 mii EUR pentru achitarea salariile restante pentru luna Decembrie 2014  a personalului de la Depozitul IFP şi şoferilor pentru transportarea sputei, si pentru remiterea mostrelor pentru controlul extern a caltatii in LSN Borstel, Germania</v>
      </c>
      <c r="E13" s="926"/>
      <c r="F13" s="926"/>
      <c r="G13" s="927"/>
      <c r="H13" s="538"/>
      <c r="I13" s="923"/>
      <c r="J13" s="924"/>
      <c r="K13" s="924"/>
      <c r="L13" s="924"/>
      <c r="M13" s="924"/>
      <c r="N13" s="925"/>
    </row>
    <row r="14" spans="1:15" s="33" customFormat="1" ht="48.75" customHeight="1" thickBot="1">
      <c r="A14" s="151"/>
      <c r="B14" s="414" t="s">
        <v>61</v>
      </c>
      <c r="C14" s="415"/>
      <c r="D14" s="934" t="str">
        <f>IF(ISBLANK(Financiar!I23),"",(Financiar!I23))</f>
        <v xml:space="preserve">Raport de progres standard către Secretariatul FG pentru semestrul II.2014 si raportul EFR anual (2014) au fost remise Fondului Global la 15 Februarie 2015. </v>
      </c>
      <c r="E14" s="934"/>
      <c r="F14" s="934"/>
      <c r="G14" s="935"/>
      <c r="H14" s="538"/>
      <c r="I14" s="941"/>
      <c r="J14" s="942"/>
      <c r="K14" s="942"/>
      <c r="L14" s="942"/>
      <c r="M14" s="942"/>
      <c r="N14" s="943"/>
    </row>
    <row r="15" spans="1:15" s="33" customFormat="1" ht="4.5" customHeight="1">
      <c r="A15" s="151"/>
      <c r="B15" s="156"/>
      <c r="C15" s="157"/>
      <c r="D15" s="539"/>
      <c r="E15" s="539"/>
      <c r="F15" s="539"/>
      <c r="G15" s="539"/>
      <c r="H15" s="538"/>
      <c r="I15" s="540"/>
      <c r="J15" s="540"/>
      <c r="K15" s="540"/>
      <c r="L15" s="540"/>
      <c r="M15" s="540"/>
      <c r="N15" s="540"/>
      <c r="O15" s="74"/>
    </row>
    <row r="16" spans="1:15" s="32" customFormat="1" ht="21" customHeight="1" thickBot="1">
      <c r="A16" s="147"/>
      <c r="B16" s="939" t="s">
        <v>409</v>
      </c>
      <c r="C16" s="939"/>
      <c r="D16" s="939"/>
      <c r="E16" s="939"/>
      <c r="F16" s="939"/>
      <c r="G16" s="939"/>
      <c r="H16" s="939"/>
      <c r="I16" s="939"/>
      <c r="J16" s="939"/>
      <c r="K16" s="939"/>
      <c r="L16" s="939"/>
      <c r="M16" s="939"/>
      <c r="N16" s="939"/>
    </row>
    <row r="17" spans="1:20" s="33" customFormat="1" ht="3.75" customHeight="1" thickBot="1">
      <c r="A17" s="151"/>
      <c r="B17" s="541"/>
      <c r="C17" s="154"/>
      <c r="D17" s="542"/>
      <c r="E17" s="543"/>
      <c r="F17" s="544"/>
      <c r="G17" s="544"/>
      <c r="H17" s="545"/>
      <c r="I17" s="155"/>
      <c r="J17" s="546"/>
      <c r="K17" s="547"/>
      <c r="L17" s="548"/>
      <c r="M17" s="153"/>
      <c r="N17" s="549"/>
    </row>
    <row r="18" spans="1:20" s="33" customFormat="1" ht="22.5" customHeight="1" thickBot="1">
      <c r="A18" s="151"/>
      <c r="B18" s="916" t="s">
        <v>57</v>
      </c>
      <c r="C18" s="917"/>
      <c r="D18" s="948" t="s">
        <v>406</v>
      </c>
      <c r="E18" s="949"/>
      <c r="F18" s="949"/>
      <c r="G18" s="950"/>
      <c r="H18" s="550"/>
      <c r="I18" s="929" t="s">
        <v>404</v>
      </c>
      <c r="J18" s="930"/>
      <c r="K18" s="930"/>
      <c r="L18" s="930"/>
      <c r="M18" s="931"/>
      <c r="N18" s="931"/>
    </row>
    <row r="19" spans="1:20" s="33" customFormat="1" ht="39" customHeight="1">
      <c r="A19" s="151"/>
      <c r="B19" s="418" t="s">
        <v>66</v>
      </c>
      <c r="C19" s="419"/>
      <c r="D19" s="951" t="str">
        <f>IF(ISBLANK(Management!C8),"",(Management!C8))</f>
        <v>Toate cele patru condiții precedente stipulate în Acordul de Grant au fost îndeplinite de către RP</v>
      </c>
      <c r="E19" s="951"/>
      <c r="F19" s="951"/>
      <c r="G19" s="952"/>
      <c r="H19" s="551"/>
      <c r="I19" s="907"/>
      <c r="J19" s="908"/>
      <c r="K19" s="908"/>
      <c r="L19" s="908"/>
      <c r="M19" s="908"/>
      <c r="N19" s="909"/>
    </row>
    <row r="20" spans="1:20" ht="31.5" customHeight="1">
      <c r="A20" s="145"/>
      <c r="B20" s="422" t="s">
        <v>67</v>
      </c>
      <c r="C20" s="423"/>
      <c r="D20" s="926" t="str">
        <f>IF(ISBLANK(Management!I8),"",(Management!I8))</f>
        <v>Nu sunt posturi libere în cadrul echipei ce gestionează Grantul Consolidat TB</v>
      </c>
      <c r="E20" s="926" t="e">
        <f>+'Introducerea datelor'!D73/'Introducerea datelor'!G73</f>
        <v>#DIV/0!</v>
      </c>
      <c r="F20" s="926" t="e">
        <f>+('Introducerea datelor'!E73+'Introducerea datelor'!F73)/'Introducerea datelor'!G73</f>
        <v>#DIV/0!</v>
      </c>
      <c r="G20" s="928"/>
      <c r="H20" s="551"/>
      <c r="I20" s="913"/>
      <c r="J20" s="914"/>
      <c r="K20" s="914"/>
      <c r="L20" s="914"/>
      <c r="M20" s="914"/>
      <c r="N20" s="915"/>
      <c r="O20" s="34"/>
    </row>
    <row r="21" spans="1:20" ht="44.25" customHeight="1">
      <c r="A21" s="145"/>
      <c r="B21" s="424" t="s">
        <v>68</v>
      </c>
      <c r="C21" s="423"/>
      <c r="D21" s="926" t="str">
        <f>IF(ISBLANK(Management!C16),"",(Management!C16))</f>
        <v>În perioada doi de implementare a Grantului Consolidat IP UCIMP RSS nu are aranjamentele contractuale cu SR pentru realizarea activităților în perioada raportată</v>
      </c>
      <c r="E21" s="926"/>
      <c r="F21" s="926"/>
      <c r="G21" s="928"/>
      <c r="H21" s="551"/>
      <c r="I21" s="913"/>
      <c r="J21" s="914"/>
      <c r="K21" s="914"/>
      <c r="L21" s="914"/>
      <c r="M21" s="914"/>
      <c r="N21" s="915"/>
      <c r="O21" s="34"/>
    </row>
    <row r="22" spans="1:20" ht="29.25" customHeight="1">
      <c r="A22" s="145"/>
      <c r="B22" s="424" t="s">
        <v>69</v>
      </c>
      <c r="C22" s="423"/>
      <c r="D22" s="926" t="str">
        <f>IF(ISBLANK(Management!I16),"",(Management!I16))</f>
        <v>N/A</v>
      </c>
      <c r="E22" s="926"/>
      <c r="F22" s="926"/>
      <c r="G22" s="928"/>
      <c r="H22" s="551"/>
      <c r="I22" s="913"/>
      <c r="J22" s="914"/>
      <c r="K22" s="914"/>
      <c r="L22" s="914"/>
      <c r="M22" s="914"/>
      <c r="N22" s="915"/>
      <c r="O22" s="34"/>
    </row>
    <row r="23" spans="1:20" ht="48.75" customHeight="1">
      <c r="A23" s="145"/>
      <c r="B23" s="424" t="s">
        <v>70</v>
      </c>
      <c r="C23" s="423"/>
      <c r="D23" s="926" t="str">
        <f>IF(ISBLANK(Management!C27),"",(Management!C27))</f>
        <v>RP avea angajamente la 31 decembrie 2014 contract semnat pentru livrarea mediilor nutritive in Semestrul I.2015 in suma de 36,7 mii EUR.</v>
      </c>
      <c r="E23" s="926"/>
      <c r="F23" s="926"/>
      <c r="G23" s="928"/>
      <c r="H23" s="551"/>
      <c r="I23" s="913"/>
      <c r="J23" s="914"/>
      <c r="K23" s="914"/>
      <c r="L23" s="914"/>
      <c r="M23" s="914"/>
      <c r="N23" s="915"/>
      <c r="O23" s="34"/>
    </row>
    <row r="24" spans="1:20" ht="63" customHeight="1" thickBot="1">
      <c r="A24" s="145"/>
      <c r="B24" s="420" t="s">
        <v>71</v>
      </c>
      <c r="C24" s="421"/>
      <c r="D24" s="937" t="str">
        <f>IF(ISBLANK(Management!I27),"",(Management!I27))</f>
        <v>Analiza stocului (la data de 31 decembrie 2014) a medicamentelor de linia a II, a numărului de pacienți în tratament la aceeași dată, precum si a livrarilor planificate arata prezența unui stock buffer între 15 și 24 de luni ce previne riscul lipsei de preparate.</v>
      </c>
      <c r="E24" s="937"/>
      <c r="F24" s="937"/>
      <c r="G24" s="938"/>
      <c r="H24" s="551"/>
      <c r="I24" s="910"/>
      <c r="J24" s="911"/>
      <c r="K24" s="911"/>
      <c r="L24" s="911"/>
      <c r="M24" s="911"/>
      <c r="N24" s="912"/>
      <c r="O24" s="34"/>
      <c r="T24" s="500"/>
    </row>
    <row r="25" spans="1:20" ht="4.5" customHeight="1">
      <c r="A25" s="147"/>
      <c r="B25" s="552"/>
      <c r="C25" s="553"/>
      <c r="D25" s="554"/>
      <c r="E25" s="555"/>
      <c r="F25" s="556"/>
      <c r="G25" s="556"/>
      <c r="H25" s="550"/>
      <c r="I25" s="555"/>
      <c r="J25" s="557"/>
      <c r="K25" s="547"/>
      <c r="L25" s="548"/>
      <c r="M25" s="153"/>
      <c r="N25" s="549"/>
      <c r="O25" s="34"/>
    </row>
    <row r="26" spans="1:20" s="32" customFormat="1" ht="21" customHeight="1" thickBot="1">
      <c r="A26" s="147"/>
      <c r="B26" s="939" t="s">
        <v>408</v>
      </c>
      <c r="C26" s="939"/>
      <c r="D26" s="939"/>
      <c r="E26" s="939"/>
      <c r="F26" s="939"/>
      <c r="G26" s="939"/>
      <c r="H26" s="939"/>
      <c r="I26" s="939"/>
      <c r="J26" s="939"/>
      <c r="K26" s="939"/>
      <c r="L26" s="939"/>
      <c r="M26" s="939"/>
      <c r="N26" s="939"/>
      <c r="R26" s="501"/>
    </row>
    <row r="27" spans="1:20" ht="3.75" customHeight="1" thickBot="1">
      <c r="A27" s="147"/>
      <c r="B27" s="552"/>
      <c r="C27" s="553"/>
      <c r="D27" s="554"/>
      <c r="E27" s="555"/>
      <c r="F27" s="556"/>
      <c r="G27" s="556"/>
      <c r="H27" s="550"/>
      <c r="I27" s="555"/>
      <c r="J27" s="557"/>
      <c r="K27" s="547"/>
      <c r="L27" s="548"/>
      <c r="M27" s="153"/>
      <c r="N27" s="549"/>
      <c r="O27" s="34"/>
    </row>
    <row r="28" spans="1:20" ht="21.75" customHeight="1" thickBot="1">
      <c r="A28" s="145"/>
      <c r="B28" s="936" t="s">
        <v>407</v>
      </c>
      <c r="C28" s="917"/>
      <c r="D28" s="953" t="s">
        <v>406</v>
      </c>
      <c r="E28" s="954"/>
      <c r="F28" s="954"/>
      <c r="G28" s="955"/>
      <c r="H28" s="550"/>
      <c r="I28" s="953" t="s">
        <v>404</v>
      </c>
      <c r="J28" s="954"/>
      <c r="K28" s="954"/>
      <c r="L28" s="954"/>
      <c r="M28" s="954"/>
      <c r="N28" s="955"/>
      <c r="O28" s="34"/>
    </row>
    <row r="29" spans="1:20" ht="139.5" customHeight="1">
      <c r="A29" s="145"/>
      <c r="B29" s="558" t="s">
        <v>244</v>
      </c>
      <c r="C29" s="559"/>
      <c r="D29" s="956" t="str">
        <f>IF(ISBLANK(Programatic!C9),"",(Programatic!C9))</f>
        <v xml:space="preserve">Date finale pentru anul 2013:  456 persoane au decedat din cauza TB, toate formele.                                                                                                                                  Notă 1: Se constată descreșterea ratei de decese cauzate de TB pe parcursul ultimilor patru ani.  Astfel, rata mortalității în 2013 s-a micșorat cu 30,4% față de anul 2011 (16,10 la 100 mii/ abs. 657) și cu 22,2% față de anul 2012 (14,4 la 100 mii/ abs.588).                                                                                                Notă 2: Rezultatul actual este mai bun decît ţinta prestabilită în acordul de Grant pentru perioada raportată (11,6 la 100 mii) şi faţă de estimarea  OMS pentru acest indicator (16,3 la 100 mii), sursa: Global Tuberculosis Report 2014, Key indicators for the WHO European Region                                  (http://who.int/tb/publications/global_report/indicators_european_region.pdf?ua=1), pg. 15).       </v>
      </c>
      <c r="E29" s="957"/>
      <c r="F29" s="957"/>
      <c r="G29" s="958"/>
      <c r="H29" s="551"/>
      <c r="I29" s="959"/>
      <c r="J29" s="960"/>
      <c r="K29" s="960"/>
      <c r="L29" s="960"/>
      <c r="M29" s="960"/>
      <c r="N29" s="961"/>
      <c r="O29" s="34"/>
    </row>
    <row r="30" spans="1:20" ht="161.25" customHeight="1">
      <c r="A30" s="145"/>
      <c r="B30" s="560" t="s">
        <v>245</v>
      </c>
      <c r="C30" s="561"/>
      <c r="D30" s="947" t="str">
        <f>IF(ISBLANK(Programatic!G9),"",(Programatic!G9))</f>
        <v xml:space="preserve">Date finale pentru cohorta MDR-TB 2011: 413 cazuri confirmate de TB MDR (vindecate și tratamente încheiate), din 761 înregistrate sub DOTS Plus în 2011, au fost tratate cu succes.                                                                              Notă: Se constată că suportul social al pacienţilor cu TB MDR aflaţi în tratament ambulator realizat de către CNAM şi Grantul FG (RP - Centrul PAS), implicarea ONG în activităţi de control al TB, dar şi dezvoltarea reţelei de Centre Comunitare au asigurat tendinţe pozitive în evoluţia ratei succesului tratamentului pacienţilor, atît cu TB sensibilă, cît şi cu cea rezistentă, în anul 2011. Astfel, rata de succes terapeutic în rândul pacienţilor TB-MDR incluşi în tratamentul DOTS-Plus, a înregistrat o creștere în 2011 - 54,27% comparativ cu 2010 - 49,3%, iar rata de eșec și rata pierderii din supraveghere au descresut ambele - de la 10,3% în 2010 la 9,5% în 2011 și, respectiv, de la 27,4% în 2010 la 23,1% în 2011.                                                                                                                                                                                                                                                                  </v>
      </c>
      <c r="E30" s="945"/>
      <c r="F30" s="945"/>
      <c r="G30" s="946"/>
      <c r="H30" s="551"/>
      <c r="I30" s="962"/>
      <c r="J30" s="963"/>
      <c r="K30" s="963"/>
      <c r="L30" s="963"/>
      <c r="M30" s="963"/>
      <c r="N30" s="964"/>
      <c r="O30" s="34"/>
    </row>
    <row r="31" spans="1:20" ht="125.25" customHeight="1">
      <c r="A31" s="145"/>
      <c r="B31" s="560" t="s">
        <v>246</v>
      </c>
      <c r="C31" s="561"/>
      <c r="D31" s="947" t="str">
        <f>IF(ISBLANK(Programatic!M9),"",(Programatic!M9))</f>
        <v xml:space="preserve">Date finale pentru anul 2013: 411 cazuri noi TB cu cultura pozitivă, testate la DST pentru preparatele de linia I, din 1,610 investigate în 2013, au fost diagnosticate cu MDR (25,5%).                                                                                                                                        Notă: Comparativ cu datele pentru anul 2012 (23,7%) a TB-MDR printre cazurile noi, se constată o creştere a datelor indicatorului cu 7,6%. Totodată, nu a fost atinsă şi ţinta indicatorului de 22,0% stipulată în Acordul de Grant. Nivelul înalt al rezistenţei diagnosticate poate fi explicat prin răspîndirea rezistenţei la medicamentele antituberculoase în populaţie pe parcursul ultimilor 10 ani şi ameliorarea diagnosticării acesteia prin introducerea metodelor moderne rapide de diagnostic. </v>
      </c>
      <c r="E31" s="945"/>
      <c r="F31" s="945"/>
      <c r="G31" s="946"/>
      <c r="H31" s="551"/>
      <c r="I31" s="962"/>
      <c r="J31" s="963"/>
      <c r="K31" s="963"/>
      <c r="L31" s="963"/>
      <c r="M31" s="963"/>
      <c r="N31" s="964"/>
      <c r="O31" s="34"/>
    </row>
    <row r="32" spans="1:20" ht="83.25" hidden="1" customHeight="1">
      <c r="A32" s="145"/>
      <c r="B32" s="562" t="s">
        <v>62</v>
      </c>
      <c r="C32" s="561"/>
      <c r="D32" s="944" t="str">
        <f>IF(ISBLANK(Programatic!L20),"",(Programatic!L20))</f>
        <v xml:space="preserve">Date finale pentru anul 2013:  456 persoane au decedat din cauza TB, toate formele.                                                                                                                                                            Notă 1: Se constată descreșterea ratei de decese cauzate de TB pe parcursul ultimilor patru ani.  Astfel, rata mortalității în 2013 s-a micșorat cu 30,4% față de anul 2011 (16,10 la 100 mii/ abs. 657) și cu 22,2% față de anul 2012 (14,4 la 100 mii/ abs.588).                                                                                                                           Notă 2: Rezultatul actual este mai bun decît ţinta prestabilită în acordul de Grant pentru perioada raportată (11,6 la 100 mii) şi faţă de estimarea  OMS pentru acest indicator (16,3 la 100 mii), sursa: Global Tuberculosis Report 2014, Key indicators for the WHO European Region                                  (http://who.int/tb/publications/global_report/indicators_european_region.pdf?ua=1), pg. 15).                                                                                                                                                               </v>
      </c>
      <c r="E32" s="945"/>
      <c r="F32" s="945"/>
      <c r="G32" s="946"/>
      <c r="H32" s="551"/>
      <c r="I32" s="962"/>
      <c r="J32" s="963"/>
      <c r="K32" s="963"/>
      <c r="L32" s="963"/>
      <c r="M32" s="963"/>
      <c r="N32" s="964"/>
      <c r="O32" s="34"/>
    </row>
    <row r="33" spans="1:15" ht="90.75" hidden="1" customHeight="1">
      <c r="A33" s="145"/>
      <c r="B33" s="562" t="s">
        <v>63</v>
      </c>
      <c r="C33" s="561"/>
      <c r="D33" s="944" t="str">
        <f>IF(ISBLANK(Programatic!L21),"",(Programatic!L21))</f>
        <v xml:space="preserve">Date finale pentru cohorta MDR-TB 2011: 413 cazuri confirmate de TB MDR (vindecate și tratamente încheiate), din 761 înregistrate sub DOTS Plus în 2011, au fost tratate cu succes.                                                                                                            Notă: Se constată că suportul social al pacienţilor cu TB MDR aflaţi în tratament ambulator realizat de către CNAM şi Grantul FG (RP - Centrul PAS), implicarea ONG în activităţi de control al TB, dar şi dezvoltarea reţelei de Centre Comunitare au asigurat tendinţe pozitive în evoluţia ratei succesului tratamentului pacienţilor, atît cu TB sensibilă, cît şi cu cea rezistentă, în anul 2011. Astfel, rata de succes terapeutic în rândul pacienţilor TB-MDR incluşi în tratamentul DOTS-Plus, a înregistrat o creștere în 2011 - 54,27% comparativ cu 2010 - 49,3%, iar rata de eșec și rata pierderii din supraveghere au descresut ambele - de la 10,3% în 2010 la 9,5% în 2011 și, respectiv, de la 27,4% în 2010 la 23,1% în 2011.                                                                                                                                                              La fel, datele tratamentului interimar (rata de succes şi de abandon) sunt mult mai optimistice pentru cohorta anului 2013, prezentate în cadrul indicatorilor de proces, mai jos.                                                                                                             </v>
      </c>
      <c r="E33" s="945"/>
      <c r="F33" s="945"/>
      <c r="G33" s="946"/>
      <c r="H33" s="551"/>
      <c r="I33" s="962"/>
      <c r="J33" s="963"/>
      <c r="K33" s="963"/>
      <c r="L33" s="963"/>
      <c r="M33" s="963"/>
      <c r="N33" s="964"/>
      <c r="O33" s="34"/>
    </row>
    <row r="34" spans="1:15" ht="132" hidden="1" customHeight="1">
      <c r="A34" s="145"/>
      <c r="B34" s="562" t="s">
        <v>64</v>
      </c>
      <c r="C34" s="561"/>
      <c r="D34" s="944" t="str">
        <f>IF(ISBLANK(Programatic!L22),"",(Programatic!L22))</f>
        <v xml:space="preserve">Date finale pentru anul 2013: 411 cazuri noi TB cu cultura pozitivă, testate la DST pentru preparatele de linia I, din 1,610 investigate în 2013, au fost diagnosticate cu MDR (25,5%).                                                                                                                                        Notă: Comparativ cu datele pentru anul 2012 (23,7%) a TB-MDR printre cazurile noi, se constată o creştere a datelor indicatorului cu 7,6%. Totodată, nu a fost atinsă şi ţinta indicatorului de 22,0% stipulată în Acordul de Grant. Nivelul înalt al rezistenţei diagnosticate poate fi explicat prin răspîndirea rezistenţei la medicamentele antituberculoase în populaţie pe parcursul ultimilor 10 ani şi ameliorarea diagnosticării acesteia prin introducerea metodelor moderne rapide de diagnostic. </v>
      </c>
      <c r="E34" s="945"/>
      <c r="F34" s="945"/>
      <c r="G34" s="946"/>
      <c r="H34" s="551"/>
      <c r="I34" s="962"/>
      <c r="J34" s="963"/>
      <c r="K34" s="963"/>
      <c r="L34" s="963"/>
      <c r="M34" s="963"/>
      <c r="N34" s="964"/>
      <c r="O34" s="34"/>
    </row>
    <row r="35" spans="1:15" ht="120.75" customHeight="1">
      <c r="A35" s="145"/>
      <c r="B35" s="562" t="s">
        <v>65</v>
      </c>
      <c r="C35" s="563"/>
      <c r="D35" s="944" t="str">
        <f>IF(ISBLANK(Programatic!L23),"",(Programatic!L23))</f>
        <v xml:space="preserve">Date finale pentru anul 2013: 630 cazuri TB cu cultura pozitivă, anterior tratate, testate la DST pentru preparatele de linia I, din 1,010 investigate în 2013, au fost diagnosticate cu MDR (62,4%).                                                                                                                                                                       Notă: Comparativ cu datele pentru anul 2012 (62,76%)  si a anului 2011 (63,33%) a TB-MDR printre cazurile anterior tratate, se constată o stabilizare a nivelului indicatorului. Nivelul înalt al rezistenţei diagnosticate poate fi explicat prin răspîndirea rezistenţei la medicamentele antituberculoase în populaţie pe parcursul ultimilor 10 ani şi ameliorarea diagnosticării acesteia prin introducerea metodelor moderne rapide de diagnostic. </v>
      </c>
      <c r="E35" s="945"/>
      <c r="F35" s="945"/>
      <c r="G35" s="946"/>
      <c r="H35" s="551"/>
      <c r="I35" s="962"/>
      <c r="J35" s="963"/>
      <c r="K35" s="963"/>
      <c r="L35" s="963"/>
      <c r="M35" s="963"/>
      <c r="N35" s="964"/>
      <c r="O35" s="34"/>
    </row>
    <row r="36" spans="1:15" ht="108" customHeight="1">
      <c r="A36" s="145"/>
      <c r="B36" s="562" t="s">
        <v>72</v>
      </c>
      <c r="C36" s="563"/>
      <c r="D36" s="944" t="str">
        <f>IF(ISBLANK(Programatic!L24),"",(Programatic!L24))</f>
        <v xml:space="preserve">Pe parcursul Q1.2014 - 259, Q2.2014 - 214, Q3.2014 - 217 și Q4.2014 - 248 pacienți TB-MDR au fost incluși în tratamentul DOTS Plus comparativ cu 660 preconizați pentru anul 2014.                                                                                                                                                                              Nota: În perioada raportată, a fost utilizată practica anterioară de includere în tratamentul DOTS-Plus a unui număr mai mare de pacienți, astfel, înlocuindu-se cazurile de eșec, deces sau abandon înregistrate imediat după inițierea administrării medicamentelor, atunci cînd medicamentele în cauză rămîn a fi încă disponibile.       </v>
      </c>
      <c r="E36" s="945"/>
      <c r="F36" s="945"/>
      <c r="G36" s="946"/>
      <c r="H36" s="551"/>
      <c r="I36" s="962"/>
      <c r="J36" s="963"/>
      <c r="K36" s="963"/>
      <c r="L36" s="963"/>
      <c r="M36" s="963"/>
      <c r="N36" s="964"/>
      <c r="O36" s="34"/>
    </row>
    <row r="37" spans="1:15" ht="123.75" customHeight="1">
      <c r="A37" s="145"/>
      <c r="B37" s="562" t="s">
        <v>73</v>
      </c>
      <c r="C37" s="563"/>
      <c r="D37" s="944" t="str">
        <f>IF(ISBLANK(Programatic!L26),"",(Programatic!L26))</f>
        <v xml:space="preserve">177 pacienți din 227 incluși în tratamentul DOTS Plus în trimestrul I, 2013, 186 pacienți din 227 incluși în trimestrul II, 2013, 154 pacienți din 249 incluși în trimestrul III, 2013, și 158 pacienți din 240 incluși în trimestrul IV, 2013, au obținut un test de cultură negativ, după 6 luni de tratament DOTS Plus.                                                                                                                                                                                   Notă: Rezultatul acestui indicator depăşeşte ținta preconizată pentru această perioadă cu 4,22%. De asemenea, se constată o creștere continuă a ratei interimare de succes a tratamentului în perioada ultimilor trei ani, și anume: cu 3,8% comparativ cu rata anuală în 2012 (68,96%) și cu 8,2% comparativ cu rata anuală în 2011 (66,18%).           </v>
      </c>
      <c r="E37" s="945"/>
      <c r="F37" s="945"/>
      <c r="G37" s="946"/>
      <c r="H37" s="551"/>
      <c r="I37" s="962"/>
      <c r="J37" s="963"/>
      <c r="K37" s="963"/>
      <c r="L37" s="963"/>
      <c r="M37" s="963"/>
      <c r="N37" s="964"/>
      <c r="O37" s="34"/>
    </row>
    <row r="38" spans="1:15" ht="117" customHeight="1">
      <c r="A38" s="145"/>
      <c r="B38" s="562" t="s">
        <v>74</v>
      </c>
      <c r="C38" s="563"/>
      <c r="D38" s="944" t="str">
        <f>IF(ISBLANK(Programatic!L27),"",(Programatic!L27))</f>
        <v>19 pacienți din 227 incluși în tratamentul DOTS Plus în trimestrul I, 2013, 15 pacienți din 227 incluși în trimestrul II, 2013, 20 pacienți din 249 incluși în trimestrul III, 2013, și 24 pacienți din 240 incluși în trimestrul IV, 2013, au abandonat tratamentul după 6 luni de tratament DOTS Plus.                                                                                                                                            Notă: Rezultatul interimar de abandon al tratamentului cazurilor MDR-TB pentru cohorta anului 2013, înregistrează o creștere (cu 10,66%) în comparație cu rata cohortei anului 2012 (7,5%). Totodată, se constată şi reducerea ratei de abandon a tratamentului DOTS Plus pentru cohorta anului 2013 cu 30,83% faţă de  rata cohortei anului 2011 (12,0%).</v>
      </c>
      <c r="E38" s="945"/>
      <c r="F38" s="945"/>
      <c r="G38" s="946"/>
      <c r="H38" s="551"/>
      <c r="I38" s="962"/>
      <c r="J38" s="963"/>
      <c r="K38" s="963"/>
      <c r="L38" s="963"/>
      <c r="M38" s="963"/>
      <c r="N38" s="964"/>
      <c r="O38" s="34"/>
    </row>
    <row r="39" spans="1:15" ht="52.5" customHeight="1">
      <c r="A39" s="145"/>
      <c r="B39" s="562" t="s">
        <v>75</v>
      </c>
      <c r="C39" s="563"/>
      <c r="D39" s="944" t="str">
        <f>IF(ISBLANK(Programatic!L28),"",(Programatic!L28))</f>
        <v>În perioada raportată, 3,979 deținuți au fost testați pentru TB la echipamentul radiologic digital mobil MRP, din 4,015 detinuti care necesitau aceasta examinare. Ţinta indicatorului a fost depăţită cu 4,3%.</v>
      </c>
      <c r="E39" s="945"/>
      <c r="F39" s="945"/>
      <c r="G39" s="946"/>
      <c r="H39" s="551"/>
      <c r="I39" s="962"/>
      <c r="J39" s="963"/>
      <c r="K39" s="963"/>
      <c r="L39" s="963"/>
      <c r="M39" s="963"/>
      <c r="N39" s="964"/>
      <c r="O39" s="34"/>
    </row>
    <row r="40" spans="1:15" ht="13.5" customHeight="1">
      <c r="A40" s="145"/>
      <c r="B40" s="349"/>
      <c r="C40" s="199"/>
      <c r="D40" s="944" t="str">
        <f>IF(ISBLANK(Programatic!L29),"",(Programatic!L29))</f>
        <v/>
      </c>
      <c r="E40" s="945"/>
      <c r="F40" s="945"/>
      <c r="G40" s="946"/>
      <c r="H40" s="158"/>
      <c r="I40" s="497"/>
      <c r="J40" s="502"/>
      <c r="K40" s="502"/>
      <c r="L40" s="502"/>
      <c r="M40" s="502"/>
      <c r="N40" s="498"/>
      <c r="O40" s="34"/>
    </row>
    <row r="41" spans="1:15" ht="13.5" customHeight="1" thickBot="1">
      <c r="A41" s="145"/>
      <c r="B41" s="349"/>
      <c r="C41" s="159"/>
      <c r="D41" s="944" t="str">
        <f>IF(ISBLANK(Programatic!L30),"",(Programatic!L30))</f>
        <v/>
      </c>
      <c r="E41" s="945"/>
      <c r="F41" s="945"/>
      <c r="G41" s="946"/>
      <c r="H41" s="158"/>
      <c r="I41" s="503"/>
      <c r="J41" s="504"/>
      <c r="K41" s="504"/>
      <c r="L41" s="504"/>
      <c r="M41" s="504"/>
      <c r="N41" s="505"/>
      <c r="O41" s="34"/>
    </row>
    <row r="42" spans="1:15" ht="14.25">
      <c r="A42" s="145"/>
      <c r="B42" s="160"/>
      <c r="C42" s="160"/>
      <c r="D42" s="161"/>
      <c r="E42" s="145"/>
      <c r="F42" s="160"/>
      <c r="G42" s="160"/>
      <c r="H42" s="145"/>
      <c r="I42" s="162"/>
      <c r="J42" s="145"/>
      <c r="K42" s="163"/>
      <c r="L42" s="163"/>
      <c r="M42" s="163"/>
      <c r="N42" s="163"/>
      <c r="O42" s="34"/>
    </row>
  </sheetData>
  <mergeCells count="62">
    <mergeCell ref="I39:N39"/>
    <mergeCell ref="I34:N34"/>
    <mergeCell ref="I35:N35"/>
    <mergeCell ref="I36:N36"/>
    <mergeCell ref="I37:N37"/>
    <mergeCell ref="I38:N38"/>
    <mergeCell ref="D41:G41"/>
    <mergeCell ref="I28:N28"/>
    <mergeCell ref="D40:G40"/>
    <mergeCell ref="D34:G34"/>
    <mergeCell ref="D29:G29"/>
    <mergeCell ref="D28:G28"/>
    <mergeCell ref="D35:G35"/>
    <mergeCell ref="D32:G32"/>
    <mergeCell ref="D39:G39"/>
    <mergeCell ref="D38:G38"/>
    <mergeCell ref="I29:N29"/>
    <mergeCell ref="I30:N30"/>
    <mergeCell ref="I31:N31"/>
    <mergeCell ref="I32:N32"/>
    <mergeCell ref="I33:N33"/>
    <mergeCell ref="D37:G37"/>
    <mergeCell ref="D36:G36"/>
    <mergeCell ref="D30:G30"/>
    <mergeCell ref="D31:G31"/>
    <mergeCell ref="D33:G33"/>
    <mergeCell ref="D18:G18"/>
    <mergeCell ref="D20:G20"/>
    <mergeCell ref="D19:G19"/>
    <mergeCell ref="D21:G21"/>
    <mergeCell ref="D22:G22"/>
    <mergeCell ref="B28:C28"/>
    <mergeCell ref="D24:G24"/>
    <mergeCell ref="B26:N26"/>
    <mergeCell ref="B2:N2"/>
    <mergeCell ref="E5:K5"/>
    <mergeCell ref="E6:K6"/>
    <mergeCell ref="C4:D4"/>
    <mergeCell ref="E4:K4"/>
    <mergeCell ref="C3:D3"/>
    <mergeCell ref="I14:N14"/>
    <mergeCell ref="I21:N21"/>
    <mergeCell ref="I22:N22"/>
    <mergeCell ref="I23:N23"/>
    <mergeCell ref="B16:N16"/>
    <mergeCell ref="B8:N8"/>
    <mergeCell ref="I10:N10"/>
    <mergeCell ref="I19:N19"/>
    <mergeCell ref="I24:N24"/>
    <mergeCell ref="I20:N20"/>
    <mergeCell ref="B18:C18"/>
    <mergeCell ref="B10:C10"/>
    <mergeCell ref="D10:G10"/>
    <mergeCell ref="I12:N12"/>
    <mergeCell ref="D12:G12"/>
    <mergeCell ref="I11:N11"/>
    <mergeCell ref="D23:G23"/>
    <mergeCell ref="I18:N18"/>
    <mergeCell ref="D11:G11"/>
    <mergeCell ref="D13:G13"/>
    <mergeCell ref="I13:N13"/>
    <mergeCell ref="D14:G14"/>
  </mergeCells>
  <phoneticPr fontId="23" type="noConversion"/>
  <conditionalFormatting sqref="C4:D4">
    <cfRule type="cellIs" dxfId="5" priority="1" stopIfTrue="1" operator="equal">
      <formula>"C"</formula>
    </cfRule>
    <cfRule type="cellIs" dxfId="4" priority="2" stopIfTrue="1" operator="equal">
      <formula>"B2"</formula>
    </cfRule>
    <cfRule type="cellIs" dxfId="3" priority="3" stopIfTrue="1" operator="equal">
      <formula>"B1"</formula>
    </cfRule>
  </conditionalFormatting>
  <pageMargins left="0.70866141732283472" right="0.70866141732283472" top="0.74803149606299213" bottom="0.74803149606299213" header="0.31496062992125984" footer="0.31496062992125984"/>
  <pageSetup paperSize="8" scale="75" orientation="portrait" r:id="rId1"/>
  <headerFooter alignWithMargins="0">
    <oddFooter>&amp;L&amp;F&amp;C&amp;A&amp;RV1.0          &amp;D</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indexed="27"/>
  </sheetPr>
  <dimension ref="A1:M43"/>
  <sheetViews>
    <sheetView showGridLines="0" view="pageBreakPreview" zoomScaleNormal="100" zoomScaleSheetLayoutView="100" workbookViewId="0">
      <selection activeCell="P7" sqref="P7"/>
    </sheetView>
  </sheetViews>
  <sheetFormatPr defaultColWidth="11" defaultRowHeight="15"/>
  <cols>
    <col min="1" max="1" width="4.140625" customWidth="1"/>
    <col min="2" max="2" width="14.5703125" customWidth="1"/>
    <col min="3" max="3" width="12.42578125" customWidth="1"/>
    <col min="4" max="4" width="11.5703125" customWidth="1"/>
    <col min="5" max="5" width="19" customWidth="1"/>
    <col min="6" max="6" width="1.42578125" customWidth="1"/>
    <col min="7" max="7" width="11.42578125" customWidth="1"/>
    <col min="8" max="8" width="9.5703125" customWidth="1"/>
    <col min="9" max="9" width="11.5703125" customWidth="1"/>
    <col min="10" max="10" width="12.5703125" customWidth="1"/>
    <col min="11" max="11" width="10.5703125" customWidth="1"/>
    <col min="12" max="12" width="9.7109375" customWidth="1"/>
  </cols>
  <sheetData>
    <row r="1" spans="1:13" ht="30.75" customHeight="1"/>
    <row r="2" spans="1:13" ht="27.75" customHeight="1">
      <c r="B2" s="816" t="str">
        <f>+"Tabel Programatic de Evaluare:  "&amp;"  "&amp;IF(+'Introducerea datelor'!C4="Please Select","",'Introducerea datelor'!C4&amp;" - ")&amp;IF('Introducerea datelor'!G6="Please Select","",'Introducerea datelor'!G6)</f>
        <v>Tabel Programatic de Evaluare:    Moldova - TB</v>
      </c>
      <c r="C2" s="816"/>
      <c r="D2" s="816"/>
      <c r="E2" s="816"/>
      <c r="F2" s="816"/>
      <c r="G2" s="816"/>
      <c r="H2" s="816"/>
      <c r="I2" s="816"/>
      <c r="J2" s="816"/>
      <c r="K2" s="816"/>
      <c r="L2" s="816"/>
    </row>
    <row r="3" spans="1:13">
      <c r="B3" s="23" t="str">
        <f>+IF('Introducerea datelor'!G8="Please Select","",'Introducerea datelor'!G8)</f>
        <v/>
      </c>
      <c r="C3" s="821" t="str">
        <f>+IF('Introducerea datelor'!I8="Please Select","",'Introducerea datelor'!I8)</f>
        <v>Faza 2</v>
      </c>
      <c r="D3" s="821"/>
      <c r="E3" s="819"/>
      <c r="F3" s="819"/>
      <c r="G3" s="819"/>
      <c r="H3" s="819"/>
      <c r="I3" s="819"/>
      <c r="J3" s="820" t="str">
        <f>+'Introducerea datelor'!B16</f>
        <v>Perioada de Raportare:</v>
      </c>
      <c r="K3" s="820"/>
      <c r="L3" s="167" t="str">
        <f>+'Introducerea datelor'!C16</f>
        <v>P4</v>
      </c>
      <c r="M3" s="84"/>
    </row>
    <row r="4" spans="1:13">
      <c r="B4" s="23" t="str">
        <f>+'Introducerea datelor'!B12</f>
        <v>Ultimul Rating:</v>
      </c>
      <c r="C4" s="1014" t="str">
        <f>+IF('Introducerea datelor'!C12="Please Select","",'Introducerea datelor'!C12)</f>
        <v>A1</v>
      </c>
      <c r="D4" s="1014"/>
      <c r="E4" s="819" t="str">
        <f>+'Introducerea datelor'!C8</f>
        <v>IP UCIMP RSS</v>
      </c>
      <c r="F4" s="819"/>
      <c r="G4" s="819"/>
      <c r="H4" s="819"/>
      <c r="I4" s="819"/>
      <c r="J4" s="820" t="str">
        <f>+'Introducerea datelor'!D16</f>
        <v>De la:</v>
      </c>
      <c r="K4" s="822"/>
      <c r="L4" s="168">
        <f>+IF(ISBLANK('Introducerea datelor'!E16),"",'Introducerea datelor'!E16)</f>
        <v>41821</v>
      </c>
    </row>
    <row r="5" spans="1:13" ht="18.75" customHeight="1">
      <c r="B5" s="23"/>
      <c r="C5" s="23"/>
      <c r="D5" s="819" t="str">
        <f>+'Introducerea datelor'!G4</f>
        <v>Consolidarea controlului Tuberculozei în Republica Moldova</v>
      </c>
      <c r="E5" s="819"/>
      <c r="F5" s="819"/>
      <c r="G5" s="819"/>
      <c r="H5" s="819"/>
      <c r="I5" s="819"/>
      <c r="J5" s="819"/>
      <c r="K5" s="23" t="str">
        <f>+'Introducerea datelor'!F16</f>
        <v>Pînă la:</v>
      </c>
      <c r="L5" s="168">
        <f>+IF(ISBLANK('Introducerea datelor'!G16),"",'Introducerea datelor'!G16)</f>
        <v>42004</v>
      </c>
    </row>
    <row r="6" spans="1:13" ht="18.75">
      <c r="B6" s="22"/>
      <c r="C6" s="23"/>
      <c r="D6" s="24"/>
      <c r="E6" s="818" t="s">
        <v>411</v>
      </c>
      <c r="F6" s="818"/>
      <c r="G6" s="818"/>
      <c r="H6" s="818"/>
      <c r="I6" s="818"/>
    </row>
    <row r="7" spans="1:13" ht="18.75">
      <c r="E7" s="71"/>
      <c r="F7" s="71"/>
      <c r="G7" s="71"/>
      <c r="H7" s="71"/>
      <c r="I7" s="71"/>
    </row>
    <row r="8" spans="1:13" s="32" customFormat="1" ht="21" customHeight="1" thickBot="1">
      <c r="B8" s="75" t="s">
        <v>412</v>
      </c>
      <c r="C8" s="75"/>
      <c r="D8" s="75"/>
      <c r="E8" s="75"/>
      <c r="F8" s="75"/>
      <c r="G8" s="75"/>
      <c r="H8" s="75"/>
      <c r="I8" s="75"/>
      <c r="J8" s="75"/>
      <c r="K8" s="75"/>
      <c r="L8" s="75"/>
    </row>
    <row r="9" spans="1:13" ht="6" customHeight="1">
      <c r="B9" s="73"/>
    </row>
    <row r="10" spans="1:13" ht="19.5" customHeight="1">
      <c r="B10" s="1020"/>
      <c r="C10" s="1021"/>
      <c r="D10" s="1021"/>
      <c r="E10" s="1021"/>
      <c r="F10" s="1021"/>
      <c r="G10" s="1021"/>
      <c r="H10" s="1021"/>
      <c r="I10" s="1021"/>
      <c r="J10" s="1021"/>
      <c r="K10" s="1021"/>
      <c r="L10" s="1022"/>
    </row>
    <row r="11" spans="1:13" ht="18" customHeight="1">
      <c r="B11" s="1023"/>
      <c r="C11" s="1024"/>
      <c r="D11" s="1024"/>
      <c r="E11" s="1024"/>
      <c r="F11" s="1024"/>
      <c r="G11" s="1024"/>
      <c r="H11" s="1024"/>
      <c r="I11" s="1024"/>
      <c r="J11" s="1024"/>
      <c r="K11" s="1024"/>
      <c r="L11" s="1025"/>
    </row>
    <row r="12" spans="1:13" ht="15.75" thickBot="1"/>
    <row r="13" spans="1:13" ht="26.25" customHeight="1" thickBot="1">
      <c r="B13" s="1016" t="s">
        <v>480</v>
      </c>
      <c r="C13" s="1017"/>
      <c r="D13" s="1017"/>
      <c r="E13" s="1018"/>
      <c r="F13" s="76"/>
      <c r="G13" s="1026" t="s">
        <v>413</v>
      </c>
      <c r="H13" s="995"/>
      <c r="I13" s="995"/>
      <c r="J13" s="77" t="s">
        <v>414</v>
      </c>
      <c r="K13" s="995" t="s">
        <v>415</v>
      </c>
      <c r="L13" s="996"/>
    </row>
    <row r="14" spans="1:13" ht="39.75" customHeight="1">
      <c r="A14" s="965" t="s">
        <v>416</v>
      </c>
      <c r="B14" s="1011"/>
      <c r="C14" s="1012"/>
      <c r="D14" s="1012"/>
      <c r="E14" s="1013"/>
      <c r="F14" s="45"/>
      <c r="G14" s="1010"/>
      <c r="H14" s="998"/>
      <c r="I14" s="998"/>
      <c r="J14" s="998"/>
      <c r="K14" s="998"/>
      <c r="L14" s="1015"/>
    </row>
    <row r="15" spans="1:13" ht="39.75" customHeight="1">
      <c r="A15" s="966"/>
      <c r="B15" s="1002"/>
      <c r="C15" s="1003"/>
      <c r="D15" s="1003"/>
      <c r="E15" s="1004"/>
      <c r="F15" s="45"/>
      <c r="G15" s="1007"/>
      <c r="H15" s="985"/>
      <c r="I15" s="985"/>
      <c r="J15" s="985"/>
      <c r="K15" s="985"/>
      <c r="L15" s="986"/>
    </row>
    <row r="16" spans="1:13" ht="45" customHeight="1">
      <c r="A16" s="966"/>
      <c r="B16" s="999"/>
      <c r="C16" s="1000"/>
      <c r="D16" s="1000"/>
      <c r="E16" s="1001"/>
      <c r="F16" s="45"/>
      <c r="G16" s="1007"/>
      <c r="H16" s="985"/>
      <c r="I16" s="985"/>
      <c r="J16" s="985"/>
      <c r="K16" s="985"/>
      <c r="L16" s="986"/>
    </row>
    <row r="17" spans="1:12" ht="33" customHeight="1">
      <c r="A17" s="966"/>
      <c r="B17" s="1002"/>
      <c r="C17" s="1003"/>
      <c r="D17" s="1003"/>
      <c r="E17" s="1004"/>
      <c r="F17" s="45"/>
      <c r="G17" s="1007"/>
      <c r="H17" s="985"/>
      <c r="I17" s="985"/>
      <c r="J17" s="985"/>
      <c r="K17" s="985"/>
      <c r="L17" s="986"/>
    </row>
    <row r="18" spans="1:12" ht="26.25" customHeight="1">
      <c r="A18" s="966"/>
      <c r="B18" s="999"/>
      <c r="C18" s="1000"/>
      <c r="D18" s="1000"/>
      <c r="E18" s="1001"/>
      <c r="F18" s="45"/>
      <c r="G18" s="987"/>
      <c r="H18" s="988"/>
      <c r="I18" s="989"/>
      <c r="J18" s="985"/>
      <c r="K18" s="985"/>
      <c r="L18" s="986"/>
    </row>
    <row r="19" spans="1:12" ht="28.5" customHeight="1">
      <c r="A19" s="966"/>
      <c r="B19" s="1002"/>
      <c r="C19" s="1003"/>
      <c r="D19" s="1003"/>
      <c r="E19" s="1004"/>
      <c r="F19" s="45"/>
      <c r="G19" s="981"/>
      <c r="H19" s="982"/>
      <c r="I19" s="990"/>
      <c r="J19" s="985"/>
      <c r="K19" s="985"/>
      <c r="L19" s="986"/>
    </row>
    <row r="20" spans="1:12">
      <c r="A20" s="966"/>
      <c r="B20" s="1005"/>
      <c r="C20" s="1005"/>
      <c r="D20" s="1005"/>
      <c r="E20" s="1006"/>
      <c r="F20" s="45"/>
      <c r="G20" s="1007"/>
      <c r="H20" s="985"/>
      <c r="I20" s="985"/>
      <c r="J20" s="985"/>
      <c r="K20" s="985"/>
      <c r="L20" s="986"/>
    </row>
    <row r="21" spans="1:12">
      <c r="A21" s="966"/>
      <c r="B21" s="1005"/>
      <c r="C21" s="1005"/>
      <c r="D21" s="1005"/>
      <c r="E21" s="1006"/>
      <c r="F21" s="45"/>
      <c r="G21" s="1007"/>
      <c r="H21" s="985"/>
      <c r="I21" s="985"/>
      <c r="J21" s="985"/>
      <c r="K21" s="985"/>
      <c r="L21" s="986"/>
    </row>
    <row r="22" spans="1:12">
      <c r="A22" s="966"/>
      <c r="B22" s="1005"/>
      <c r="C22" s="1005"/>
      <c r="D22" s="1005"/>
      <c r="E22" s="1006"/>
      <c r="F22" s="45"/>
      <c r="G22" s="1007"/>
      <c r="H22" s="985"/>
      <c r="I22" s="985"/>
      <c r="J22" s="985"/>
      <c r="K22" s="985"/>
      <c r="L22" s="986"/>
    </row>
    <row r="23" spans="1:12">
      <c r="A23" s="966"/>
      <c r="B23" s="1005"/>
      <c r="C23" s="1005"/>
      <c r="D23" s="1005"/>
      <c r="E23" s="1006"/>
      <c r="F23" s="45"/>
      <c r="G23" s="1007"/>
      <c r="H23" s="985"/>
      <c r="I23" s="985"/>
      <c r="J23" s="985"/>
      <c r="K23" s="985"/>
      <c r="L23" s="986"/>
    </row>
    <row r="24" spans="1:12">
      <c r="A24" s="966"/>
      <c r="B24" s="1005"/>
      <c r="C24" s="1005"/>
      <c r="D24" s="1005"/>
      <c r="E24" s="1006"/>
      <c r="F24" s="45"/>
      <c r="G24" s="1007"/>
      <c r="H24" s="985"/>
      <c r="I24" s="985"/>
      <c r="J24" s="985"/>
      <c r="K24" s="985"/>
      <c r="L24" s="986"/>
    </row>
    <row r="25" spans="1:12" ht="15.75" thickBot="1">
      <c r="A25" s="967"/>
      <c r="B25" s="1008"/>
      <c r="C25" s="1008"/>
      <c r="D25" s="1008"/>
      <c r="E25" s="1009"/>
      <c r="F25" s="45"/>
      <c r="G25" s="1027"/>
      <c r="H25" s="991"/>
      <c r="I25" s="991"/>
      <c r="J25" s="991"/>
      <c r="K25" s="991"/>
      <c r="L25" s="992"/>
    </row>
    <row r="27" spans="1:12" ht="18.75">
      <c r="E27" s="1028" t="s">
        <v>417</v>
      </c>
      <c r="F27" s="1028"/>
      <c r="G27" s="1028"/>
      <c r="H27" s="1028"/>
      <c r="I27" s="1028"/>
    </row>
    <row r="28" spans="1:12" ht="6" customHeight="1">
      <c r="E28" s="71"/>
      <c r="F28" s="71"/>
      <c r="G28" s="71"/>
      <c r="H28" s="71"/>
      <c r="I28" s="71"/>
    </row>
    <row r="29" spans="1:12" s="32" customFormat="1" ht="21" customHeight="1" thickBot="1">
      <c r="B29" s="75" t="s">
        <v>418</v>
      </c>
      <c r="C29" s="75"/>
      <c r="D29" s="75"/>
      <c r="E29" s="75"/>
      <c r="F29" s="75"/>
      <c r="G29" s="75"/>
      <c r="H29" s="75"/>
      <c r="I29" s="75"/>
      <c r="J29" s="75"/>
      <c r="K29" s="75"/>
      <c r="L29" s="75"/>
    </row>
    <row r="30" spans="1:12" ht="6" customHeight="1" thickBot="1">
      <c r="B30" s="73"/>
    </row>
    <row r="31" spans="1:12" ht="38.25" customHeight="1" thickBot="1">
      <c r="B31" s="1016" t="s">
        <v>413</v>
      </c>
      <c r="C31" s="1017"/>
      <c r="D31" s="1017"/>
      <c r="E31" s="1018"/>
      <c r="F31" s="76"/>
      <c r="G31" s="1026" t="s">
        <v>419</v>
      </c>
      <c r="H31" s="995"/>
      <c r="I31" s="995"/>
      <c r="J31" s="77" t="s">
        <v>420</v>
      </c>
      <c r="K31" s="995" t="s">
        <v>415</v>
      </c>
      <c r="L31" s="996"/>
    </row>
    <row r="32" spans="1:12" ht="24" customHeight="1">
      <c r="A32" s="965" t="s">
        <v>421</v>
      </c>
      <c r="B32" s="978"/>
      <c r="C32" s="979"/>
      <c r="D32" s="979"/>
      <c r="E32" s="980"/>
      <c r="F32" s="45"/>
      <c r="G32" s="1019"/>
      <c r="H32" s="984"/>
      <c r="I32" s="984"/>
      <c r="J32" s="984"/>
      <c r="K32" s="984"/>
      <c r="L32" s="997"/>
    </row>
    <row r="33" spans="1:12" ht="26.25" customHeight="1">
      <c r="A33" s="966"/>
      <c r="B33" s="981"/>
      <c r="C33" s="982"/>
      <c r="D33" s="982"/>
      <c r="E33" s="983"/>
      <c r="F33" s="45"/>
      <c r="G33" s="974"/>
      <c r="H33" s="975"/>
      <c r="I33" s="975"/>
      <c r="J33" s="975"/>
      <c r="K33" s="975"/>
      <c r="L33" s="993"/>
    </row>
    <row r="34" spans="1:12">
      <c r="A34" s="966"/>
      <c r="B34" s="968" t="str">
        <f>IF(Recomandari!I43="","",Recomandari!I43)</f>
        <v/>
      </c>
      <c r="C34" s="969"/>
      <c r="D34" s="969"/>
      <c r="E34" s="970"/>
      <c r="F34" s="45"/>
      <c r="G34" s="974"/>
      <c r="H34" s="975"/>
      <c r="I34" s="975"/>
      <c r="J34" s="975"/>
      <c r="K34" s="975"/>
      <c r="L34" s="993"/>
    </row>
    <row r="35" spans="1:12" ht="20.25" customHeight="1">
      <c r="A35" s="966"/>
      <c r="B35" s="968"/>
      <c r="C35" s="969"/>
      <c r="D35" s="969"/>
      <c r="E35" s="970"/>
      <c r="F35" s="45"/>
      <c r="G35" s="974"/>
      <c r="H35" s="975"/>
      <c r="I35" s="975"/>
      <c r="J35" s="975"/>
      <c r="K35" s="975"/>
      <c r="L35" s="993"/>
    </row>
    <row r="36" spans="1:12" ht="21.75" customHeight="1">
      <c r="A36" s="966"/>
      <c r="B36" s="968" t="str">
        <f>+IF(Recomandari!I53="","",Recomandari!I53)</f>
        <v/>
      </c>
      <c r="C36" s="969"/>
      <c r="D36" s="969"/>
      <c r="E36" s="970"/>
      <c r="F36" s="45"/>
      <c r="G36" s="974"/>
      <c r="H36" s="975"/>
      <c r="I36" s="975"/>
      <c r="J36" s="975"/>
      <c r="K36" s="975"/>
      <c r="L36" s="993"/>
    </row>
    <row r="37" spans="1:12" ht="21" customHeight="1">
      <c r="A37" s="966"/>
      <c r="B37" s="968"/>
      <c r="C37" s="969"/>
      <c r="D37" s="969"/>
      <c r="E37" s="970"/>
      <c r="F37" s="45"/>
      <c r="G37" s="974"/>
      <c r="H37" s="975"/>
      <c r="I37" s="975"/>
      <c r="J37" s="975"/>
      <c r="K37" s="975"/>
      <c r="L37" s="993"/>
    </row>
    <row r="38" spans="1:12" ht="21" customHeight="1">
      <c r="A38" s="966"/>
      <c r="B38" s="968"/>
      <c r="C38" s="969"/>
      <c r="D38" s="969"/>
      <c r="E38" s="970"/>
      <c r="F38" s="45"/>
      <c r="G38" s="974"/>
      <c r="H38" s="975"/>
      <c r="I38" s="975"/>
      <c r="J38" s="975"/>
      <c r="K38" s="975"/>
      <c r="L38" s="993"/>
    </row>
    <row r="39" spans="1:12" ht="21" customHeight="1">
      <c r="A39" s="966"/>
      <c r="B39" s="968"/>
      <c r="C39" s="969"/>
      <c r="D39" s="969"/>
      <c r="E39" s="970"/>
      <c r="F39" s="45"/>
      <c r="G39" s="974"/>
      <c r="H39" s="975"/>
      <c r="I39" s="975"/>
      <c r="J39" s="975"/>
      <c r="K39" s="975"/>
      <c r="L39" s="993"/>
    </row>
    <row r="40" spans="1:12">
      <c r="A40" s="966"/>
      <c r="B40" s="968"/>
      <c r="C40" s="969"/>
      <c r="D40" s="969"/>
      <c r="E40" s="970"/>
      <c r="F40" s="45"/>
      <c r="G40" s="974"/>
      <c r="H40" s="975"/>
      <c r="I40" s="975"/>
      <c r="J40" s="975"/>
      <c r="K40" s="975"/>
      <c r="L40" s="993"/>
    </row>
    <row r="41" spans="1:12">
      <c r="A41" s="966"/>
      <c r="B41" s="968"/>
      <c r="C41" s="969"/>
      <c r="D41" s="969"/>
      <c r="E41" s="970"/>
      <c r="F41" s="45"/>
      <c r="G41" s="974"/>
      <c r="H41" s="975"/>
      <c r="I41" s="975"/>
      <c r="J41" s="975"/>
      <c r="K41" s="975"/>
      <c r="L41" s="993"/>
    </row>
    <row r="42" spans="1:12">
      <c r="A42" s="966"/>
      <c r="B42" s="968"/>
      <c r="C42" s="969"/>
      <c r="D42" s="969"/>
      <c r="E42" s="970"/>
      <c r="F42" s="45"/>
      <c r="G42" s="974"/>
      <c r="H42" s="975"/>
      <c r="I42" s="975"/>
      <c r="J42" s="975"/>
      <c r="K42" s="975"/>
      <c r="L42" s="993"/>
    </row>
    <row r="43" spans="1:12" ht="15.75" thickBot="1">
      <c r="A43" s="967"/>
      <c r="B43" s="971"/>
      <c r="C43" s="972"/>
      <c r="D43" s="972"/>
      <c r="E43" s="973"/>
      <c r="F43" s="45"/>
      <c r="G43" s="976"/>
      <c r="H43" s="977"/>
      <c r="I43" s="977"/>
      <c r="J43" s="977"/>
      <c r="K43" s="977"/>
      <c r="L43" s="994"/>
    </row>
  </sheetData>
  <mergeCells count="67">
    <mergeCell ref="B10:L11"/>
    <mergeCell ref="K13:L13"/>
    <mergeCell ref="G13:I13"/>
    <mergeCell ref="G24:I25"/>
    <mergeCell ref="G31:I31"/>
    <mergeCell ref="J24:J25"/>
    <mergeCell ref="E27:I27"/>
    <mergeCell ref="B31:E31"/>
    <mergeCell ref="J38:J39"/>
    <mergeCell ref="B2:L2"/>
    <mergeCell ref="C4:D4"/>
    <mergeCell ref="K14:L15"/>
    <mergeCell ref="K16:L17"/>
    <mergeCell ref="E3:I3"/>
    <mergeCell ref="J3:K3"/>
    <mergeCell ref="E4:I4"/>
    <mergeCell ref="J4:K4"/>
    <mergeCell ref="E6:I6"/>
    <mergeCell ref="C3:D3"/>
    <mergeCell ref="D5:J5"/>
    <mergeCell ref="B13:E13"/>
    <mergeCell ref="J34:J35"/>
    <mergeCell ref="J36:J37"/>
    <mergeCell ref="G32:I33"/>
    <mergeCell ref="A14:A25"/>
    <mergeCell ref="J18:J19"/>
    <mergeCell ref="J16:J17"/>
    <mergeCell ref="J14:J15"/>
    <mergeCell ref="B16:E17"/>
    <mergeCell ref="B20:E21"/>
    <mergeCell ref="G20:I21"/>
    <mergeCell ref="G22:I23"/>
    <mergeCell ref="J20:J21"/>
    <mergeCell ref="B24:E25"/>
    <mergeCell ref="B22:E23"/>
    <mergeCell ref="G16:I17"/>
    <mergeCell ref="B18:E19"/>
    <mergeCell ref="G14:I15"/>
    <mergeCell ref="B14:E15"/>
    <mergeCell ref="J22:J23"/>
    <mergeCell ref="J42:J43"/>
    <mergeCell ref="G40:I41"/>
    <mergeCell ref="J32:J33"/>
    <mergeCell ref="K18:L19"/>
    <mergeCell ref="G18:I19"/>
    <mergeCell ref="K20:L21"/>
    <mergeCell ref="K22:L23"/>
    <mergeCell ref="K24:L25"/>
    <mergeCell ref="K34:L35"/>
    <mergeCell ref="K40:L41"/>
    <mergeCell ref="K42:L43"/>
    <mergeCell ref="K36:L37"/>
    <mergeCell ref="K31:L31"/>
    <mergeCell ref="K38:L39"/>
    <mergeCell ref="K32:L33"/>
    <mergeCell ref="J40:J41"/>
    <mergeCell ref="A32:A43"/>
    <mergeCell ref="B42:E43"/>
    <mergeCell ref="G42:I43"/>
    <mergeCell ref="G38:I39"/>
    <mergeCell ref="B38:E39"/>
    <mergeCell ref="B40:E41"/>
    <mergeCell ref="B34:E35"/>
    <mergeCell ref="G34:I35"/>
    <mergeCell ref="B36:E37"/>
    <mergeCell ref="G36:I37"/>
    <mergeCell ref="B32:E33"/>
  </mergeCells>
  <phoneticPr fontId="23" type="noConversion"/>
  <conditionalFormatting sqref="C4:D4">
    <cfRule type="cellIs" dxfId="2" priority="1" stopIfTrue="1" operator="equal">
      <formula>"C"</formula>
    </cfRule>
    <cfRule type="cellIs" dxfId="1" priority="2" stopIfTrue="1" operator="equal">
      <formula>"B2"</formula>
    </cfRule>
    <cfRule type="cellIs" dxfId="0" priority="3" stopIfTrue="1" operator="equal">
      <formula>"B1"</formula>
    </cfRule>
  </conditionalFormatting>
  <pageMargins left="0.70866141732283472" right="0.70866141732283472" top="0.74803149606299213" bottom="0.74803149606299213" header="0.31496062992125984" footer="0.31496062992125984"/>
  <pageSetup paperSize="9" scale="62" orientation="portrait" r:id="rId1"/>
  <headerFooter alignWithMargins="0">
    <oddFooter>&amp;L&amp;F&amp;C&amp;A&amp;RV1.0          &amp;D</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23</vt:i4>
      </vt:variant>
    </vt:vector>
  </HeadingPairs>
  <TitlesOfParts>
    <vt:vector size="34" baseType="lpstr">
      <vt:lpstr>Meniu</vt:lpstr>
      <vt:lpstr>Lista Indicatorilor</vt:lpstr>
      <vt:lpstr>Introducerea datelor</vt:lpstr>
      <vt:lpstr>Detail despre Grant</vt:lpstr>
      <vt:lpstr>Management</vt:lpstr>
      <vt:lpstr>Financiar</vt:lpstr>
      <vt:lpstr>Programatic</vt:lpstr>
      <vt:lpstr>Recomandari</vt:lpstr>
      <vt:lpstr>Actiuni</vt:lpstr>
      <vt:lpstr>Setup</vt:lpstr>
      <vt:lpstr>Sheet1</vt:lpstr>
      <vt:lpstr>Component</vt:lpstr>
      <vt:lpstr>Countries</vt:lpstr>
      <vt:lpstr>Currency</vt:lpstr>
      <vt:lpstr>LFA</vt:lpstr>
      <vt:lpstr>Medicaments</vt:lpstr>
      <vt:lpstr>PERIOD</vt:lpstr>
      <vt:lpstr>Phase</vt:lpstr>
      <vt:lpstr>Actiuni!Print_Area</vt:lpstr>
      <vt:lpstr>Financiar!Print_Area</vt:lpstr>
      <vt:lpstr>'Introducerea datelor'!Print_Area</vt:lpstr>
      <vt:lpstr>Management!Print_Area</vt:lpstr>
      <vt:lpstr>Programatic!Print_Area</vt:lpstr>
      <vt:lpstr>PrintA</vt:lpstr>
      <vt:lpstr>PrintDataF</vt:lpstr>
      <vt:lpstr>PrintDataM</vt:lpstr>
      <vt:lpstr>PrintF</vt:lpstr>
      <vt:lpstr>PrintGD</vt:lpstr>
      <vt:lpstr>Actiuni!PrintM</vt:lpstr>
      <vt:lpstr>PrintM</vt:lpstr>
      <vt:lpstr>PrintP</vt:lpstr>
      <vt:lpstr>PrintR</vt:lpstr>
      <vt:lpstr>Rating</vt:lpstr>
      <vt:lpstr>Round</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Victor Burinschi</cp:lastModifiedBy>
  <cp:lastPrinted>2015-04-21T07:45:15Z</cp:lastPrinted>
  <dcterms:created xsi:type="dcterms:W3CDTF">2011-10-24T05:51:11Z</dcterms:created>
  <dcterms:modified xsi:type="dcterms:W3CDTF">2015-04-21T08:41:13Z</dcterms:modified>
</cp:coreProperties>
</file>