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F station\AppData\Local\Microsoft\Windows\Temporary Internet Files\Content.Outlook\4WUUOQ9C\"/>
    </mc:Choice>
  </mc:AlternateContent>
  <bookViews>
    <workbookView xWindow="0" yWindow="0" windowWidth="28800" windowHeight="12435" tabRatio="721" activeTab="8"/>
  </bookViews>
  <sheets>
    <sheet name="Meniu" sheetId="1" r:id="rId1"/>
    <sheet name="Lista Indicatorilor" sheetId="45" r:id="rId2"/>
    <sheet name="Introducerea datelor" sheetId="29" r:id="rId3"/>
    <sheet name="Detalii despre Grant" sheetId="27" r:id="rId4"/>
    <sheet name="Financiar" sheetId="30" r:id="rId5"/>
    <sheet name="Management" sheetId="35" r:id="rId6"/>
    <sheet name="Programatic" sheetId="37" r:id="rId7"/>
    <sheet name="Recomandari" sheetId="42" r:id="rId8"/>
    <sheet name="Actiuni"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Actiuni!$A$1:$L$43</definedName>
    <definedName name="_xlnm.Print_Area" localSheetId="4">Financiar!$A$2:$K$34</definedName>
    <definedName name="_xlnm.Print_Area" localSheetId="2">'Introducerea datelor'!$A$1:$S$150</definedName>
    <definedName name="_xlnm.Print_Area" localSheetId="5">Management!$A$1:$M$36</definedName>
    <definedName name="_xlnm.Print_Area" localSheetId="6">Programatic!$A$1:$Q$27</definedName>
    <definedName name="PrintA">Actiuni!$A$2:$L$34</definedName>
    <definedName name="PrintDataF">'Introducerea datelor'!$B$25:$J$65</definedName>
    <definedName name="PrintDataM">'Introducerea datelor'!$B$67:$H$111</definedName>
    <definedName name="PrintF">Financiar!$A$2:$K$31</definedName>
    <definedName name="PrintGD">'Detalii despre Grant'!$A$2:$J$13</definedName>
    <definedName name="PrintM" localSheetId="8">Actiuni!$A$2:$L$6</definedName>
    <definedName name="PrintM">Management!$A$2:$L$35</definedName>
    <definedName name="PrintP">Programatic!$A$2:$P$27</definedName>
    <definedName name="PrintR">Recomandari!$A$2:$N$39</definedName>
    <definedName name="Rating">Setup!$G$9:$G$14</definedName>
    <definedName name="Round">Setup!$D$9:$D$21</definedName>
  </definedNames>
  <calcPr calcId="152511"/>
</workbook>
</file>

<file path=xl/calcChain.xml><?xml version="1.0" encoding="utf-8"?>
<calcChain xmlns="http://schemas.openxmlformats.org/spreadsheetml/2006/main">
  <c r="D34" i="42" l="1"/>
  <c r="C53" i="29" l="1"/>
  <c r="C52" i="29"/>
  <c r="D19" i="42" l="1"/>
  <c r="G24" i="37" l="1"/>
  <c r="E24" i="37"/>
  <c r="K145" i="29" l="1"/>
  <c r="D23" i="42" l="1"/>
  <c r="G20" i="37" l="1"/>
  <c r="D43" i="29" l="1"/>
  <c r="H29" i="35" l="1"/>
  <c r="I29" i="35"/>
  <c r="J29" i="35"/>
  <c r="K29" i="35"/>
  <c r="L29" i="35"/>
  <c r="I30" i="35"/>
  <c r="J30" i="35"/>
  <c r="K30" i="35"/>
  <c r="L30" i="35"/>
  <c r="I31" i="35"/>
  <c r="J31" i="35"/>
  <c r="K31" i="35"/>
  <c r="L31" i="35"/>
  <c r="I32" i="35"/>
  <c r="J32" i="35"/>
  <c r="K32" i="35"/>
  <c r="L32" i="35"/>
  <c r="G72" i="29" l="1"/>
  <c r="G73" i="29"/>
  <c r="I146" i="29" l="1"/>
  <c r="D36" i="42" l="1"/>
  <c r="D37" i="42"/>
  <c r="D35" i="42"/>
  <c r="B24" i="37" l="1"/>
  <c r="Z24" i="37"/>
  <c r="AA24" i="37" s="1"/>
  <c r="X24" i="37"/>
  <c r="W24" i="37"/>
  <c r="V24" i="37"/>
  <c r="U24" i="37"/>
  <c r="T24" i="37"/>
  <c r="B22" i="37"/>
  <c r="Z22" i="37"/>
  <c r="AA22" i="37" s="1"/>
  <c r="AF22" i="37" s="1"/>
  <c r="X22" i="37"/>
  <c r="W22" i="37"/>
  <c r="V22" i="37"/>
  <c r="U22" i="37"/>
  <c r="T22" i="37"/>
  <c r="G22" i="37"/>
  <c r="AF24" i="37" l="1"/>
  <c r="AB24" i="37"/>
  <c r="AE24" i="37"/>
  <c r="AD24" i="37"/>
  <c r="AC24" i="37"/>
  <c r="AC22" i="37"/>
  <c r="AD22" i="37"/>
  <c r="AE22" i="37"/>
  <c r="AB22" i="37"/>
  <c r="D12" i="42" l="1"/>
  <c r="B25" i="37" l="1"/>
  <c r="D24" i="42" l="1"/>
  <c r="G21" i="37"/>
  <c r="D29" i="42" l="1"/>
  <c r="C47" i="29" l="1"/>
  <c r="D47" i="29"/>
  <c r="Q3" i="37" l="1"/>
  <c r="B20" i="37" l="1"/>
  <c r="C4" i="37" l="1"/>
  <c r="B32" i="29" l="1"/>
  <c r="B31" i="29"/>
  <c r="E51" i="29"/>
  <c r="D38" i="29"/>
  <c r="C38" i="29"/>
  <c r="B145" i="29"/>
  <c r="B22" i="45"/>
  <c r="C33" i="29"/>
  <c r="D33" i="29" s="1"/>
  <c r="R30" i="29" s="1"/>
  <c r="B2" i="45"/>
  <c r="B2" i="39"/>
  <c r="B2" i="42"/>
  <c r="B2" i="37"/>
  <c r="B2" i="35"/>
  <c r="K5" i="30"/>
  <c r="K4" i="30"/>
  <c r="L5" i="35"/>
  <c r="L4" i="35"/>
  <c r="Q5" i="37"/>
  <c r="Q4" i="37"/>
  <c r="M5" i="42"/>
  <c r="M4" i="42"/>
  <c r="L5" i="39"/>
  <c r="L4" i="39"/>
  <c r="C3" i="39"/>
  <c r="B3" i="39"/>
  <c r="C4" i="42"/>
  <c r="C3" i="42"/>
  <c r="B3" i="42"/>
  <c r="C3" i="37"/>
  <c r="B3" i="37"/>
  <c r="C4" i="35"/>
  <c r="C3" i="35"/>
  <c r="B3" i="35"/>
  <c r="C4" i="30"/>
  <c r="C3" i="30"/>
  <c r="B3" i="30"/>
  <c r="B2" i="30"/>
  <c r="I9" i="27"/>
  <c r="G9" i="27"/>
  <c r="G13" i="27"/>
  <c r="G11" i="27"/>
  <c r="D11" i="27"/>
  <c r="B12" i="27"/>
  <c r="D10" i="27"/>
  <c r="B10" i="27"/>
  <c r="B9" i="27"/>
  <c r="B6" i="27"/>
  <c r="B3" i="27"/>
  <c r="B3" i="32" s="1"/>
  <c r="B4" i="1"/>
  <c r="E90" i="29"/>
  <c r="E89" i="29"/>
  <c r="C34" i="29"/>
  <c r="D34" i="29" s="1"/>
  <c r="E34" i="29" s="1"/>
  <c r="F34" i="29" s="1"/>
  <c r="G34" i="29" s="1"/>
  <c r="H34" i="29" s="1"/>
  <c r="I34" i="29" s="1"/>
  <c r="J34" i="29" s="1"/>
  <c r="K34" i="29" s="1"/>
  <c r="L34" i="29" s="1"/>
  <c r="O31" i="29" s="1"/>
  <c r="D11" i="42"/>
  <c r="J3" i="35"/>
  <c r="L3" i="35"/>
  <c r="I3" i="30"/>
  <c r="K3" i="30"/>
  <c r="D33" i="42"/>
  <c r="D38" i="42"/>
  <c r="D39" i="42"/>
  <c r="D32" i="42"/>
  <c r="D31" i="42"/>
  <c r="D30" i="42"/>
  <c r="E109" i="29"/>
  <c r="G109" i="29" s="1"/>
  <c r="I109" i="29" s="1"/>
  <c r="E108" i="29"/>
  <c r="G108" i="29" s="1"/>
  <c r="I108" i="29" s="1"/>
  <c r="E110" i="29"/>
  <c r="G110" i="29" s="1"/>
  <c r="I110" i="29" s="1"/>
  <c r="E111" i="29"/>
  <c r="G111" i="29" s="1"/>
  <c r="I111" i="29" s="1"/>
  <c r="L146" i="29"/>
  <c r="M146" i="29"/>
  <c r="L147" i="29"/>
  <c r="M147" i="29"/>
  <c r="L148" i="29"/>
  <c r="M148" i="29"/>
  <c r="L149" i="29"/>
  <c r="M149" i="29"/>
  <c r="L150" i="29"/>
  <c r="M150" i="29"/>
  <c r="M145" i="29"/>
  <c r="F147" i="29"/>
  <c r="F149" i="29"/>
  <c r="F145" i="29"/>
  <c r="E147" i="29"/>
  <c r="E149" i="29"/>
  <c r="E145" i="29"/>
  <c r="B147" i="29"/>
  <c r="B149" i="29"/>
  <c r="M33" i="29"/>
  <c r="M35" i="29" s="1"/>
  <c r="N33" i="29"/>
  <c r="N35" i="29" s="1"/>
  <c r="M34" i="29"/>
  <c r="N34" i="29"/>
  <c r="H29" i="30"/>
  <c r="H28" i="30"/>
  <c r="H27" i="30"/>
  <c r="D22" i="42"/>
  <c r="D21" i="42"/>
  <c r="D20" i="42"/>
  <c r="D14" i="42"/>
  <c r="D13" i="42"/>
  <c r="B25" i="45"/>
  <c r="B23" i="45"/>
  <c r="B21" i="45"/>
  <c r="B20" i="45"/>
  <c r="B19" i="45"/>
  <c r="B11" i="45"/>
  <c r="B10" i="45"/>
  <c r="B9" i="45"/>
  <c r="B8" i="45"/>
  <c r="B4" i="37"/>
  <c r="B4" i="35"/>
  <c r="B4" i="30"/>
  <c r="E20" i="42"/>
  <c r="G12" i="27"/>
  <c r="H4" i="1"/>
  <c r="K150" i="29"/>
  <c r="K149" i="29"/>
  <c r="K148" i="29"/>
  <c r="K147" i="29"/>
  <c r="K146" i="29"/>
  <c r="C98" i="29"/>
  <c r="D98" i="29" s="1"/>
  <c r="E98" i="29" s="1"/>
  <c r="F98" i="29" s="1"/>
  <c r="G98" i="29" s="1"/>
  <c r="H98" i="29" s="1"/>
  <c r="I98" i="29" s="1"/>
  <c r="J98" i="29" s="1"/>
  <c r="K98" i="29" s="1"/>
  <c r="L98" i="29" s="1"/>
  <c r="M98" i="29" s="1"/>
  <c r="N98" i="29" s="1"/>
  <c r="K28" i="30"/>
  <c r="J28" i="30"/>
  <c r="K29" i="30"/>
  <c r="J29" i="30"/>
  <c r="E53" i="29"/>
  <c r="E52" i="29"/>
  <c r="B4" i="39"/>
  <c r="D5" i="39"/>
  <c r="E4" i="39"/>
  <c r="K5" i="39"/>
  <c r="J4" i="39"/>
  <c r="L3" i="39"/>
  <c r="J3" i="39"/>
  <c r="L5" i="42"/>
  <c r="L4" i="42"/>
  <c r="E5" i="42"/>
  <c r="E4" i="42"/>
  <c r="B4" i="42"/>
  <c r="M3" i="42"/>
  <c r="L3" i="42"/>
  <c r="E4" i="37"/>
  <c r="B25" i="35"/>
  <c r="B13" i="27"/>
  <c r="B11" i="27"/>
  <c r="G10" i="27"/>
  <c r="D9" i="27"/>
  <c r="F6" i="27"/>
  <c r="C100" i="29"/>
  <c r="D100" i="29" s="1"/>
  <c r="E100" i="29" s="1"/>
  <c r="F100" i="29" s="1"/>
  <c r="G100" i="29" s="1"/>
  <c r="H100" i="29" s="1"/>
  <c r="I100" i="29" s="1"/>
  <c r="J100" i="29" s="1"/>
  <c r="K100" i="29" s="1"/>
  <c r="L100" i="29" s="1"/>
  <c r="M100" i="29" s="1"/>
  <c r="N100" i="29" s="1"/>
  <c r="C99" i="29"/>
  <c r="D99" i="29" s="1"/>
  <c r="E99" i="29" s="1"/>
  <c r="F99" i="29" s="1"/>
  <c r="G99" i="29" s="1"/>
  <c r="H99" i="29" s="1"/>
  <c r="I99" i="29" s="1"/>
  <c r="J99" i="29" s="1"/>
  <c r="K99" i="29" s="1"/>
  <c r="L99" i="29" s="1"/>
  <c r="M99" i="29" s="1"/>
  <c r="N99" i="29" s="1"/>
  <c r="E79" i="29"/>
  <c r="D5" i="35"/>
  <c r="E4" i="35"/>
  <c r="K5" i="35"/>
  <c r="J4" i="35"/>
  <c r="D5" i="37"/>
  <c r="P5" i="37"/>
  <c r="P4" i="37"/>
  <c r="O3" i="37"/>
  <c r="J5" i="30"/>
  <c r="D5" i="30"/>
  <c r="I4" i="30"/>
  <c r="E4" i="30"/>
  <c r="L8" i="37"/>
  <c r="F8" i="37"/>
  <c r="B8" i="37"/>
  <c r="L145" i="29"/>
  <c r="J150" i="29"/>
  <c r="J149" i="29"/>
  <c r="J148" i="29"/>
  <c r="J147" i="29"/>
  <c r="J146" i="29"/>
  <c r="J145" i="29"/>
  <c r="I150" i="29"/>
  <c r="I149" i="29"/>
  <c r="I148" i="29"/>
  <c r="I147" i="29"/>
  <c r="I145" i="29"/>
  <c r="H148" i="29"/>
  <c r="H147" i="29"/>
  <c r="H146" i="29"/>
  <c r="H145" i="29"/>
  <c r="B23" i="37"/>
  <c r="B21" i="37"/>
  <c r="E55" i="29"/>
  <c r="B36" i="39"/>
  <c r="B34" i="39"/>
  <c r="E54" i="29"/>
  <c r="B36" i="35"/>
  <c r="Z25" i="37"/>
  <c r="AA25" i="37" s="1"/>
  <c r="Z23" i="37"/>
  <c r="AA23" i="37" s="1"/>
  <c r="AF21" i="37"/>
  <c r="AE21" i="37"/>
  <c r="AD21" i="37"/>
  <c r="AC21" i="37"/>
  <c r="AB21" i="37"/>
  <c r="T21" i="37"/>
  <c r="U21" i="37"/>
  <c r="V21" i="37"/>
  <c r="W21" i="37"/>
  <c r="X21" i="37"/>
  <c r="T23" i="37"/>
  <c r="U23" i="37"/>
  <c r="V23" i="37"/>
  <c r="W23" i="37"/>
  <c r="X23" i="37"/>
  <c r="T25" i="37"/>
  <c r="U25" i="37"/>
  <c r="V25" i="37"/>
  <c r="W25" i="37"/>
  <c r="X25" i="37"/>
  <c r="U26" i="37"/>
  <c r="T27" i="37"/>
  <c r="B26" i="37"/>
  <c r="T26" i="37"/>
  <c r="V26" i="37"/>
  <c r="X26" i="37"/>
  <c r="B27" i="37"/>
  <c r="T28" i="37"/>
  <c r="U27" i="37"/>
  <c r="W27" i="37"/>
  <c r="U28" i="37"/>
  <c r="W28" i="37"/>
  <c r="T29" i="37"/>
  <c r="U29" i="37"/>
  <c r="V29" i="37"/>
  <c r="W29" i="37"/>
  <c r="X29" i="37"/>
  <c r="T30" i="37"/>
  <c r="U30" i="37"/>
  <c r="V30" i="37"/>
  <c r="W30" i="37"/>
  <c r="X30" i="37"/>
  <c r="X28" i="37"/>
  <c r="V28" i="37"/>
  <c r="X27" i="37"/>
  <c r="V27" i="37"/>
  <c r="W26" i="37"/>
  <c r="R29" i="29" l="1"/>
  <c r="C35" i="29"/>
  <c r="H25" i="35"/>
  <c r="B7" i="35"/>
  <c r="H7" i="35"/>
  <c r="H14" i="35"/>
  <c r="B14" i="35"/>
  <c r="H22" i="30"/>
  <c r="K109" i="29"/>
  <c r="K110" i="29"/>
  <c r="K111" i="29"/>
  <c r="K108" i="29"/>
  <c r="D35" i="29"/>
  <c r="Q51" i="29"/>
  <c r="E33" i="29"/>
  <c r="F20" i="42"/>
  <c r="B2" i="1"/>
  <c r="AF23" i="37"/>
  <c r="AB23" i="37"/>
  <c r="AC23" i="37"/>
  <c r="B8" i="30"/>
  <c r="AE23" i="37"/>
  <c r="H8" i="30"/>
  <c r="AD23" i="37"/>
  <c r="G27" i="37"/>
  <c r="AB25" i="37"/>
  <c r="AC25" i="37"/>
  <c r="AE25" i="37"/>
  <c r="AF25" i="37"/>
  <c r="AD25" i="37"/>
  <c r="B22" i="30"/>
  <c r="F33" i="29" l="1"/>
  <c r="E35" i="29"/>
  <c r="R31" i="29"/>
  <c r="G33" i="29" l="1"/>
  <c r="R32" i="29"/>
  <c r="F35" i="29"/>
  <c r="H33" i="29" l="1"/>
  <c r="I33" i="29" s="1"/>
  <c r="J33" i="29" s="1"/>
  <c r="R33" i="29"/>
  <c r="G35" i="29"/>
  <c r="J35" i="29" l="1"/>
  <c r="K33" i="29"/>
  <c r="R49" i="29"/>
  <c r="R35" i="29"/>
  <c r="I35" i="29"/>
  <c r="R34" i="29"/>
  <c r="H35" i="29"/>
  <c r="F47" i="29" l="1"/>
  <c r="L33" i="29"/>
  <c r="L35" i="29" s="1"/>
  <c r="K35" i="29"/>
  <c r="R50" i="29"/>
</calcChain>
</file>

<file path=xl/comments1.xml><?xml version="1.0" encoding="utf-8"?>
<comments xmlns="http://schemas.openxmlformats.org/spreadsheetml/2006/main">
  <authors>
    <author>mgleixner</author>
    <author>molszak</author>
    <author>F station</author>
  </authors>
  <commentList>
    <comment ref="B30" authorId="0" shapeId="0">
      <text>
        <r>
          <rPr>
            <sz val="8"/>
            <color indexed="81"/>
            <rFont val="Tahoma"/>
            <family val="2"/>
            <charset val="204"/>
          </rPr>
          <t>To define your periods (eg. P1, P2, P3 etc or P9, P10, P11 etc) you need to unprotect the cells.</t>
        </r>
      </text>
    </comment>
    <comment ref="B72" authorId="1" shapeId="0">
      <text>
        <r>
          <rPr>
            <b/>
            <sz val="8"/>
            <color indexed="81"/>
            <rFont val="Tahoma"/>
            <family val="2"/>
            <charset val="204"/>
          </rPr>
          <t xml:space="preserve">If data are not available, do not enter zeros; rather, leave the cells in the table blank. </t>
        </r>
      </text>
    </comment>
    <comment ref="B73" authorId="1" shapeId="0">
      <text>
        <r>
          <rPr>
            <b/>
            <sz val="8"/>
            <color indexed="81"/>
            <rFont val="Tahoma"/>
            <family val="2"/>
            <charset val="204"/>
          </rPr>
          <t>If data are not available, do not enter zeros; rather, leave the cells in this table blank.</t>
        </r>
      </text>
    </comment>
    <comment ref="B79" authorId="0" shapeId="0">
      <text>
        <r>
          <rPr>
            <sz val="8"/>
            <color indexed="81"/>
            <rFont val="Tahoma"/>
            <family val="2"/>
            <charset val="204"/>
          </rPr>
          <t xml:space="preserve">If data are not available, do not enter zeros; rather, leave the cells in this table blank. </t>
        </r>
      </text>
    </comment>
    <comment ref="B94" authorId="0" shapeId="0">
      <text>
        <r>
          <rPr>
            <sz val="8"/>
            <color indexed="81"/>
            <rFont val="Tahoma"/>
            <family val="2"/>
            <charset val="204"/>
          </rPr>
          <t>To define your periods (eg. P1, P2, P3 etc or P9, P10, P11 etc) you need to unprotect the cells.</t>
        </r>
      </text>
    </comment>
    <comment ref="N130" authorId="2" shapeId="0">
      <text>
        <r>
          <rPr>
            <b/>
            <sz val="9"/>
            <color indexed="81"/>
            <rFont val="Tahoma"/>
            <family val="2"/>
            <charset val="204"/>
          </rPr>
          <t>F station:</t>
        </r>
        <r>
          <rPr>
            <sz val="9"/>
            <color indexed="81"/>
            <rFont val="Tahoma"/>
            <family val="2"/>
            <charset val="204"/>
          </rPr>
          <t xml:space="preserve">
incepind cu a. 2013 indicatorul este cumulativ anual</t>
        </r>
      </text>
    </comment>
    <comment ref="N132" authorId="2" shapeId="0">
      <text>
        <r>
          <rPr>
            <b/>
            <sz val="9"/>
            <color indexed="81"/>
            <rFont val="Tahoma"/>
            <family val="2"/>
            <charset val="204"/>
          </rPr>
          <t>F station:</t>
        </r>
        <r>
          <rPr>
            <sz val="9"/>
            <color indexed="81"/>
            <rFont val="Tahoma"/>
            <family val="2"/>
            <charset val="204"/>
          </rPr>
          <t xml:space="preserve">
incepind cu a. 2013 indicatorul este cumulativ annual, si se raporteaza ca numar si procent din populatia totala estimata</t>
        </r>
      </text>
    </comment>
    <comment ref="N134" authorId="2" shapeId="0">
      <text>
        <r>
          <rPr>
            <b/>
            <sz val="9"/>
            <color indexed="81"/>
            <rFont val="Tahoma"/>
            <family val="2"/>
            <charset val="204"/>
          </rPr>
          <t>F station:</t>
        </r>
        <r>
          <rPr>
            <sz val="9"/>
            <color indexed="81"/>
            <rFont val="Tahoma"/>
            <family val="2"/>
            <charset val="204"/>
          </rPr>
          <t xml:space="preserve">
incepind cu a. 2013 indicatorul este cumulativ anual si se raporteaza ca numar si procent din populatia totala estimata</t>
        </r>
      </text>
    </comment>
  </commentList>
</comments>
</file>

<file path=xl/sharedStrings.xml><?xml version="1.0" encoding="utf-8"?>
<sst xmlns="http://schemas.openxmlformats.org/spreadsheetml/2006/main" count="647" uniqueCount="532">
  <si>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</si>
  <si>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 Cumulative</t>
  </si>
  <si>
    <t>Programmatic</t>
  </si>
  <si>
    <t>Comments:</t>
  </si>
  <si>
    <t>Title of the Grant:</t>
  </si>
  <si>
    <t>€</t>
  </si>
  <si>
    <t>Round 9</t>
  </si>
  <si>
    <t>Phase 2</t>
  </si>
  <si>
    <t>Round 1</t>
  </si>
  <si>
    <t>Phase 1</t>
  </si>
  <si>
    <t>$</t>
  </si>
  <si>
    <t>Round 2</t>
  </si>
  <si>
    <t>to:</t>
  </si>
  <si>
    <t>Round 3</t>
  </si>
  <si>
    <t>RCC</t>
  </si>
  <si>
    <t>Round 4</t>
  </si>
  <si>
    <t>HIV / AIDS</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</si>
  <si>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</si>
  <si>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</si>
  <si>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</si>
  <si>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</si>
  <si>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</si>
  <si>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</si>
  <si>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</si>
  <si>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</si>
  <si>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</si>
  <si>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</si>
  <si>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</si>
  <si>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</si>
  <si>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</si>
  <si>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</si>
  <si>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</si>
  <si>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</si>
  <si>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</si>
  <si>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</si>
  <si>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</si>
  <si>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</si>
  <si>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</si>
  <si>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</si>
  <si>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</si>
  <si>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</si>
  <si>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</si>
  <si>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</si>
  <si>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</si>
  <si>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</si>
  <si>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</si>
  <si>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</si>
  <si>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</si>
  <si>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Management Indicators</t>
  </si>
  <si>
    <t>NVP</t>
  </si>
  <si>
    <t>3TC</t>
  </si>
  <si>
    <t>D4T</t>
  </si>
  <si>
    <t>AZT</t>
  </si>
  <si>
    <t>DDI</t>
  </si>
  <si>
    <t>EFV</t>
  </si>
  <si>
    <t>AS/MQ</t>
  </si>
  <si>
    <t>AS/LF</t>
  </si>
  <si>
    <t>AS/AQ</t>
  </si>
  <si>
    <t>Products</t>
  </si>
  <si>
    <t>Peru</t>
  </si>
  <si>
    <t>HIVAIDS / TB</t>
  </si>
  <si>
    <t>HSS</t>
  </si>
  <si>
    <t>Target</t>
  </si>
  <si>
    <t xml:space="preserve">Achieved </t>
  </si>
  <si>
    <t>Medicaments</t>
  </si>
  <si>
    <t>Indicators</t>
  </si>
  <si>
    <t>Achieved</t>
  </si>
  <si>
    <t>min</t>
  </si>
  <si>
    <t>max</t>
  </si>
  <si>
    <t>Comments</t>
  </si>
  <si>
    <t>Management</t>
  </si>
  <si>
    <t>F1</t>
  </si>
  <si>
    <t>F2</t>
  </si>
  <si>
    <t>F3</t>
  </si>
  <si>
    <t>F4</t>
  </si>
  <si>
    <t>P1</t>
  </si>
  <si>
    <t>P2</t>
  </si>
  <si>
    <t>P3</t>
  </si>
  <si>
    <t>P4</t>
  </si>
  <si>
    <t>M1</t>
  </si>
  <si>
    <t>M2</t>
  </si>
  <si>
    <t>M3</t>
  </si>
  <si>
    <t>M4</t>
  </si>
  <si>
    <t>M5</t>
  </si>
  <si>
    <t>M6</t>
  </si>
  <si>
    <t>P5</t>
  </si>
  <si>
    <t>P6</t>
  </si>
  <si>
    <t>P7</t>
  </si>
  <si>
    <t>P8</t>
  </si>
  <si>
    <t>P9</t>
  </si>
  <si>
    <t>P10</t>
  </si>
  <si>
    <t>P11</t>
  </si>
  <si>
    <t>SRs</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</si>
  <si>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</si>
  <si>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</si>
  <si>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</si>
  <si>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</si>
  <si>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</si>
  <si>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</si>
  <si>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</si>
  <si>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</si>
  <si>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</si>
  <si>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</si>
  <si>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</si>
  <si>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</si>
  <si>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</si>
  <si>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</si>
  <si>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</si>
  <si>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</si>
  <si>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</si>
  <si>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</si>
  <si>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</si>
  <si>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</si>
  <si>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</si>
  <si>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</si>
  <si>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</si>
  <si>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</si>
  <si>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</si>
  <si>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</si>
  <si>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</si>
  <si>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</si>
  <si>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</si>
  <si>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</si>
  <si>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</si>
  <si>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</si>
  <si>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</si>
  <si>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</si>
  <si>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</si>
  <si>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</si>
  <si>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</si>
  <si>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</si>
  <si>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</si>
  <si>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</si>
  <si>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</si>
  <si>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</si>
  <si>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</si>
  <si>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</si>
  <si>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</si>
  <si>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</si>
  <si>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</si>
  <si>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</si>
  <si>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</si>
  <si>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</si>
  <si>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</si>
  <si>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</si>
  <si>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</si>
  <si>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</si>
  <si>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</si>
  <si>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</si>
  <si>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</si>
  <si>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</si>
  <si>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</si>
  <si>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</si>
  <si>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</si>
  <si>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</si>
  <si>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</si>
  <si>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</si>
  <si>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</si>
  <si>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</si>
  <si>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</si>
  <si>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</si>
  <si>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</si>
  <si>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</si>
  <si>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</si>
  <si>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</si>
  <si>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</si>
  <si>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</si>
  <si>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</si>
  <si>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</si>
  <si>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</si>
  <si>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</si>
  <si>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</si>
  <si>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</si>
  <si>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</si>
  <si>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</si>
  <si>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</si>
  <si>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</si>
  <si>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</si>
  <si>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</si>
  <si>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</si>
  <si>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</si>
  <si>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</si>
  <si>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</si>
  <si>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</si>
  <si>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</si>
  <si>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</si>
  <si>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</si>
  <si>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</si>
  <si>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</si>
  <si>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</si>
  <si>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</si>
  <si>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</si>
  <si>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</si>
  <si>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</si>
  <si>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</si>
  <si>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</si>
  <si>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</si>
  <si>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</si>
  <si>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</si>
  <si>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</si>
  <si>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</si>
  <si>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</si>
  <si>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</si>
  <si>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</si>
  <si>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</si>
  <si>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</si>
  <si>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</si>
  <si>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</si>
  <si>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</si>
  <si>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</si>
  <si>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</si>
  <si>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</si>
  <si>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</si>
  <si>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</si>
  <si>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</si>
  <si>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</si>
  <si>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</si>
  <si>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</si>
  <si>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</si>
  <si>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</si>
  <si>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</si>
  <si>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</si>
  <si>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</si>
  <si>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</si>
  <si>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</si>
  <si>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</si>
  <si>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</si>
  <si>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</si>
  <si>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</si>
  <si>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from:</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</si>
  <si>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</si>
  <si>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</si>
  <si>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</si>
  <si>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</si>
  <si>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</si>
  <si>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</si>
  <si>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</si>
  <si>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</si>
  <si>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</si>
  <si>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</si>
  <si>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</si>
  <si>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</si>
  <si>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</si>
  <si>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</si>
  <si>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</si>
  <si>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</si>
  <si>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</si>
  <si>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LFA</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</si>
  <si>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</si>
  <si>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</si>
  <si>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</si>
  <si>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</si>
  <si>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</si>
  <si>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</si>
  <si>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 xml:space="preserve">Last fund disbursement: Calendar days </t>
  </si>
  <si>
    <t>E-PAP</t>
  </si>
  <si>
    <t>Al/Lum</t>
  </si>
  <si>
    <t>TB nutri'l supplements</t>
  </si>
  <si>
    <t>P1 - trend</t>
  </si>
  <si>
    <t>P2 - trend</t>
  </si>
  <si>
    <t>P3 - trend</t>
  </si>
  <si>
    <t>Set-up = List of validation for Grant Detail page</t>
  </si>
  <si>
    <t>Phase:</t>
  </si>
  <si>
    <t>Grant No.</t>
  </si>
  <si>
    <t>Difference between current stock and safety stock</t>
  </si>
  <si>
    <t>Months of safety stock</t>
  </si>
  <si>
    <t>0% - 59%</t>
  </si>
  <si>
    <t>60% - 89%</t>
  </si>
  <si>
    <t>&gt; 90%</t>
  </si>
  <si>
    <t>Stock level expressed in months of treatment for all current patients</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</si>
  <si>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</si>
  <si>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</si>
  <si>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</si>
  <si>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</si>
  <si>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</si>
  <si>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</si>
  <si>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</si>
  <si>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</si>
  <si>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</si>
  <si>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</si>
  <si>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</si>
  <si>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</si>
  <si>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</si>
  <si>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</si>
  <si>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</si>
  <si>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</si>
  <si>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</si>
  <si>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</si>
  <si>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 xml:space="preserve">     Enter performance data in every yellow cell.</t>
  </si>
  <si>
    <t>Please Select</t>
  </si>
  <si>
    <t>TOP 3</t>
  </si>
  <si>
    <t>SSR to SR</t>
  </si>
  <si>
    <t>SRs to PR</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</si>
  <si>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</si>
  <si>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</si>
  <si>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</si>
  <si>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</si>
  <si>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</si>
  <si>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</si>
  <si>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</si>
  <si>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</si>
  <si>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Comment: P1</t>
  </si>
  <si>
    <t>Comment: P2</t>
  </si>
  <si>
    <t>Comment: P3</t>
  </si>
  <si>
    <t>Periodicitatea măsurării</t>
  </si>
  <si>
    <t>cumulativ anual</t>
  </si>
  <si>
    <t xml:space="preserve">cumulativ pe perioada programului </t>
  </si>
  <si>
    <t>Sursa datelor</t>
  </si>
  <si>
    <t>Target // Ținta</t>
  </si>
  <si>
    <t>Achieved // Realizat</t>
  </si>
  <si>
    <t>Code / codul</t>
  </si>
  <si>
    <r>
      <rPr>
        <b/>
        <sz val="11"/>
        <rFont val="Arial"/>
        <family val="2"/>
        <charset val="204"/>
      </rPr>
      <t>2.3 Number and percentage of PLWHA screened for TB</t>
    </r>
    <r>
      <rPr>
        <b/>
        <sz val="11"/>
        <color indexed="56"/>
        <rFont val="Arial"/>
        <family val="2"/>
      </rPr>
      <t xml:space="preserve"> // Numărul şi procentul persoanelor care trăiesc cu HIV/SIDA testate pentru TB</t>
    </r>
  </si>
  <si>
    <r>
      <rPr>
        <b/>
        <sz val="11"/>
        <rFont val="Arial"/>
        <family val="2"/>
        <charset val="204"/>
      </rPr>
      <t>1,2,3 Number of healthcare providers trained</t>
    </r>
    <r>
      <rPr>
        <b/>
        <sz val="11"/>
        <color indexed="56"/>
        <rFont val="Arial"/>
        <family val="2"/>
      </rPr>
      <t xml:space="preserve"> // Numărul prestatorilor de servicii medicale instruiţi</t>
    </r>
  </si>
  <si>
    <r>
      <rPr>
        <sz val="11"/>
        <rFont val="Arial"/>
        <family val="2"/>
        <charset val="204"/>
      </rPr>
      <t>Numerator: Numerator Number of people living with HIV/AIDS screened for Tuberculoses.</t>
    </r>
    <r>
      <rPr>
        <sz val="11"/>
        <color indexed="56"/>
        <rFont val="Arial"/>
        <family val="2"/>
      </rPr>
      <t xml:space="preserve"> // Numărător: Numărul Persoanleor care trăiesc cu HIV/SIDA care au fost testaţi la TB 
</t>
    </r>
    <r>
      <rPr>
        <sz val="11"/>
        <rFont val="Arial"/>
        <family val="2"/>
        <charset val="204"/>
      </rPr>
      <t xml:space="preserve">
Denominator: Number of HIV cases on evidence at the end of reported year.</t>
    </r>
    <r>
      <rPr>
        <sz val="11"/>
        <color indexed="56"/>
        <rFont val="Arial"/>
        <family val="2"/>
      </rPr>
      <t xml:space="preserve"> // Numitor: Numărul Persoanleor care trăiesc cu HIV/SIDA care se află în evidenţă la sfîrşitul anului raportat. </t>
    </r>
  </si>
  <si>
    <r>
      <rPr>
        <sz val="11"/>
        <rFont val="Arial"/>
        <family val="2"/>
        <charset val="204"/>
      </rPr>
      <t>Numerator: Number of healthcare providers trained in PMTCT, VCT services, youth friendly services provisions second generation surveillance, tolerance towards PLWHA, SYMETA.</t>
    </r>
    <r>
      <rPr>
        <sz val="11"/>
        <color indexed="56"/>
        <rFont val="Arial"/>
        <family val="2"/>
      </rPr>
      <t xml:space="preserve"> // Numărător: Numărul prestatorilor de servicii medicale instruiţi în prevenirea transmiterii infecției HIV de la mamă la făt, serviciile CTV, servicii prietenoase tinerilor, supravegherea de a doua generație, toleranța față de PTHS, SYMETA.
</t>
    </r>
    <r>
      <rPr>
        <sz val="11"/>
        <rFont val="Arial"/>
        <family val="2"/>
        <charset val="204"/>
      </rPr>
      <t xml:space="preserve">
Numitor:</t>
    </r>
    <r>
      <rPr>
        <sz val="11"/>
        <color indexed="56"/>
        <rFont val="Arial"/>
        <family val="2"/>
      </rPr>
      <t xml:space="preserve"> N/A</t>
    </r>
  </si>
  <si>
    <r>
      <rPr>
        <sz val="11"/>
        <rFont val="Arial"/>
        <family val="2"/>
        <charset val="204"/>
      </rPr>
      <t xml:space="preserve">List of participants in the training </t>
    </r>
    <r>
      <rPr>
        <sz val="11"/>
        <color indexed="56"/>
        <rFont val="Arial"/>
        <family val="2"/>
      </rPr>
      <t>// Listele participanților la instruiri</t>
    </r>
  </si>
  <si>
    <r>
      <rPr>
        <sz val="11"/>
        <rFont val="Arial"/>
        <family val="2"/>
        <charset val="204"/>
      </rPr>
      <t>Health cards of patients on evidence with HIV infection, registers of HIV patients tested for TB</t>
    </r>
    <r>
      <rPr>
        <sz val="11"/>
        <color indexed="56"/>
        <rFont val="Arial"/>
        <family val="2"/>
      </rPr>
      <t xml:space="preserve"> // Cartelele medicale ale pacienților HIV infectați aflați la evidență testați la TB</t>
    </r>
  </si>
  <si>
    <t xml:space="preserve"> </t>
  </si>
  <si>
    <t>F1: Bugetul și debursările de către Fondul Global</t>
  </si>
  <si>
    <t>F2: Bugetul și cheltuielile actuale după Obiectivele Grantului</t>
  </si>
  <si>
    <t>Obiectivele Grantului</t>
  </si>
  <si>
    <t>F3: Debursări și cheltuieli</t>
  </si>
  <si>
    <t>Către perioada de raportare</t>
  </si>
  <si>
    <t>Perioada de raportare curentă</t>
  </si>
  <si>
    <t xml:space="preserve">F4: Ultima perioadă de raportare și debursare a RP </t>
  </si>
  <si>
    <t>Ultima debursare a surselor: Număr de zile calendaristice</t>
  </si>
  <si>
    <t>Preconizat (zile)</t>
  </si>
  <si>
    <t>Actual (zile)</t>
  </si>
  <si>
    <t>Zile necesare pentru remiterea PU/DR final către ALF</t>
  </si>
  <si>
    <t>Zile necesare pentru debursare către RP</t>
  </si>
  <si>
    <t>Zile necesare pentru debursare către SR</t>
  </si>
  <si>
    <t>Informația pe Management:</t>
  </si>
  <si>
    <t xml:space="preserve">      Întroduceți datele pentru management în celulele albastre</t>
  </si>
  <si>
    <t xml:space="preserve">M1: Statutul Condițiilor Precedente și a Acțiunilor Prestabilite în Timp </t>
  </si>
  <si>
    <t>Finisate</t>
  </si>
  <si>
    <t>Ne finisate, dar realizarea  în conformitate cu planul</t>
  </si>
  <si>
    <t>Ne finisate, și au depășit planul de realizare</t>
  </si>
  <si>
    <t>Condiții Precedente (CP)</t>
  </si>
  <si>
    <t>Acțiuni Prestabilite în Timp (TBA)</t>
  </si>
  <si>
    <t>Planificate</t>
  </si>
  <si>
    <t>Completate</t>
  </si>
  <si>
    <t>Vacante</t>
  </si>
  <si>
    <t xml:space="preserve">M3: Aranjamente contractuale (SR) </t>
  </si>
  <si>
    <t>M4: Numărul rapoartelor complete recepționate la timp</t>
  </si>
  <si>
    <t>Identificați</t>
  </si>
  <si>
    <t>Evaluați</t>
  </si>
  <si>
    <t>Aprobați</t>
  </si>
  <si>
    <t>Contracte semnate</t>
  </si>
  <si>
    <t>Au recepționat surse</t>
  </si>
  <si>
    <t>#  Planificat</t>
  </si>
  <si>
    <t># Recepționat</t>
  </si>
  <si>
    <t>În așteptare</t>
  </si>
  <si>
    <t xml:space="preserve">M5: Bugetul și Procurarea produselor medicale, echipamentului medical, medicamentelor și produselor farmaceutice </t>
  </si>
  <si>
    <t>Buget Aprobat*</t>
  </si>
  <si>
    <t>Obligațiuni</t>
  </si>
  <si>
    <t>Cheltuieli</t>
  </si>
  <si>
    <t>Buget Aprobat cumulativ*</t>
  </si>
  <si>
    <t>Obligațiuni cumulative</t>
  </si>
  <si>
    <t>Cheltuieli cumulative</t>
  </si>
  <si>
    <t>M6: Diferență între stocul curent și stocul de siguranță</t>
  </si>
  <si>
    <t>Componenta</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</si>
  <si>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</si>
  <si>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</si>
  <si>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</si>
  <si>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</si>
  <si>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</si>
  <si>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</si>
  <si>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(6 = 5 / 4)
Stocul exprimat în luni de treatament pentru toți pacienții curenți</t>
  </si>
  <si>
    <t xml:space="preserve">(7)
Nivelul stocului de siguranță
(exprimat în luni și prestabilit de țară) </t>
  </si>
  <si>
    <t xml:space="preserve">(8 = 6 - 7)
Diferența între stocul curent și stocul de siguranță </t>
  </si>
  <si>
    <t>Informația Programatică:</t>
  </si>
  <si>
    <t>Indicatori de Program  (Performance Framework )</t>
  </si>
  <si>
    <t>Tabelul este în mod automat reînnoit. Nu necesită introducerea datelor și/sau informației.</t>
  </si>
  <si>
    <t>Direct rezulta din activitatea FG?</t>
  </si>
  <si>
    <t>Perioada Raportată</t>
  </si>
  <si>
    <t>Buget Cumulativ</t>
  </si>
  <si>
    <t>Debursări cumulative</t>
  </si>
  <si>
    <t>Informația despre indicatori</t>
  </si>
  <si>
    <t>Informația despre perioada raportată</t>
  </si>
  <si>
    <t>Informație despre Grant</t>
  </si>
  <si>
    <t>Țara:</t>
  </si>
  <si>
    <t>Recipientul Principal:</t>
  </si>
  <si>
    <t>Data Demarării (zz/ll/aa):</t>
  </si>
  <si>
    <t>Ultimul Rating:</t>
  </si>
  <si>
    <t>Numele Grantului:</t>
  </si>
  <si>
    <t>Componenta:</t>
  </si>
  <si>
    <t>Runda:</t>
  </si>
  <si>
    <t>Agentul Local:</t>
  </si>
  <si>
    <t>Suma totală:</t>
  </si>
  <si>
    <t>Faza:</t>
  </si>
  <si>
    <t xml:space="preserve">Introduceți datele bazîndu-vă de celulele codificate prin culoare </t>
  </si>
  <si>
    <t xml:space="preserve">Informația Financiară: </t>
  </si>
  <si>
    <t xml:space="preserve">Informația pe Management: </t>
  </si>
  <si>
    <t xml:space="preserve">Informația Programatică: </t>
  </si>
  <si>
    <t xml:space="preserve">Introduceți datele financiare în celulele colorate în oranj </t>
  </si>
  <si>
    <t>Data de introducere a informației:</t>
  </si>
  <si>
    <t>De la:</t>
  </si>
  <si>
    <t>Pînă la:</t>
  </si>
  <si>
    <t>Perioada de Raportare:</t>
  </si>
  <si>
    <t>Pregătit de către:</t>
  </si>
  <si>
    <t>Valuta Grantului</t>
  </si>
  <si>
    <t>Debursat de către Fondul Global</t>
  </si>
  <si>
    <t xml:space="preserve">Cheltuielile și debursările RP </t>
  </si>
  <si>
    <t>Debursări către SR</t>
  </si>
  <si>
    <t>Cheltuielile SR</t>
  </si>
  <si>
    <t xml:space="preserve">conform planului si cererii de debursare </t>
  </si>
  <si>
    <t xml:space="preserve">conform cererii de debursare din partea RP </t>
  </si>
  <si>
    <t>&gt;80</t>
  </si>
  <si>
    <r>
      <t xml:space="preserve">50.2% of PLWHA have been screened for tuberculosis during year 2012. In absolute figures this represents 2,409 PLWHA (1,725 from the right bank and 684 from the left bank) from the total of 4,800 PLWHA (3,278 on the right bank and 1,522 on the left bank) on evidence at the end of year 2012.
</t>
    </r>
    <r>
      <rPr>
        <sz val="8"/>
        <color theme="4" tint="-0.249977111117893"/>
        <rFont val="Calibri"/>
        <family val="2"/>
        <charset val="204"/>
      </rPr>
      <t>//50.2% din PTHS au fost testați la TB pe parcursul anului 2012. În cifre absolute aceasta constituie 2,409 PTHS (1,725 pe malul drept și 684 pe malul stîng) din totalul de 4,800 PTHS (3,278 de pe malul drept și 1,522 de pe malul stîng) aflați la evidență la finele anului 2012.</t>
    </r>
  </si>
  <si>
    <r>
      <t xml:space="preserve">During the reported period 18 medical staff have been trained on SYMETA use.      
From the beginning of grant implementation a total of 2,307 HCPs have been trained, out of them:
- 101 health care managers (directors of Centers for Family Medicine, main specialists in gynecology and obstetrics, infection diseases physicians) from rayon medical institutions trained in PMTCT, 
- 80 health professionals (counselors on VCT and infection diseases physicians from medical institutions from Transdniester region and from north and south regions of Moldova) trained in VCT, 
- 83 health workers from Youth Friendly Health Centers trained in VCT for HIV counselling within young people, 
- 92 infection diseases physicians from rayon medical institutions trained in testing and second generation surveillance, 
- 1,204 medical staff and mass media representatives trained/informed on tolerance towards PLWHA
- 747 medical staff (dermatovenerealogist and infectionists from 
medical institutions, specialists from Centers of Preventive Medicine
etc.) trained in computer use and SYME HIV/STI use.
</t>
    </r>
    <r>
      <rPr>
        <sz val="8"/>
        <color indexed="62"/>
        <rFont val="Calibri"/>
        <family val="2"/>
        <charset val="204"/>
      </rPr>
      <t xml:space="preserve">// Pe parcursul perioadei raportate au fost instruite 18 persoane jn utilizarea SYMETA.
De la demararea grantului un total de 2,307 PSM au fost instruiți, inclusiv:
-101 manageri din dom. sanitar instruiți în prevenirea transmiterii infecției HIV de la mamă la făt,
-80 PSM instruiți în CTV,
-83 lucrători medicali din centrele prietenoase tinerilor instruiți în CTV pentru consiliere HIV în rîndul tinerilor,
-92 infecționiști din spitalele raionale instruiți în testare și supraveghere de generația a doua, 
-1,204 cadre medicale și reprezentanți ai mass-media insrtuiți/informați referitor la toleranța față de PTHS,
-747 cadre medicale instruite în utilizarea SIME HIV/BTS. </t>
    </r>
    <r>
      <rPr>
        <sz val="8"/>
        <color indexed="8"/>
        <rFont val="Calibri"/>
        <family val="2"/>
      </rPr>
      <t xml:space="preserve">
</t>
    </r>
  </si>
  <si>
    <t xml:space="preserve">M2: Statutul pozițiilor cheie ale RP </t>
  </si>
  <si>
    <t>n/a</t>
  </si>
  <si>
    <t xml:space="preserve">PMTCT-2: Percentage of HIV-positive pregnant women who received antiretrovirals to reduce the risk of mother-to-child transmission // Procentul femeilor gravide infectate cu HIV care au beneficiat de tratament antiretroviral in vederea reducerii riscului de transmitere materno-fetala a infectiei </t>
  </si>
  <si>
    <t xml:space="preserve">Percentage of adults and children with HIV known to be on treatment 12 months after initiation of antiretroviral therapy // Procentul adulţilor şi copiilor HIV infectaţi care se află în tratament 12 luni după iniţierea tratamentului antiretroviral </t>
  </si>
  <si>
    <r>
      <t xml:space="preserve">PMTCT-3: Percentage of infants born to HIV-positive women receiving a virological test for HIV within 2 months of birth // </t>
    </r>
    <r>
      <rPr>
        <b/>
        <sz val="11"/>
        <color theme="3" tint="-0.249977111117893"/>
        <rFont val="Arial"/>
        <family val="2"/>
        <charset val="204"/>
      </rPr>
      <t>Procentul copiilor nascuti de femei  infectate cu HIV care au fost testati la HIV in primele 2 luni de la nastere</t>
    </r>
  </si>
  <si>
    <r>
      <rPr>
        <b/>
        <sz val="11"/>
        <rFont val="Arial"/>
        <family val="2"/>
        <charset val="204"/>
      </rPr>
      <t xml:space="preserve">Percentage of adults and children with HIV known to be on treatment 12 months after initiation of antiretroviral therapy // </t>
    </r>
    <r>
      <rPr>
        <b/>
        <sz val="11"/>
        <color rgb="FF002060"/>
        <rFont val="Arial"/>
        <family val="2"/>
        <charset val="204"/>
      </rPr>
      <t xml:space="preserve">Procentul adulţilor şi copiilor HIV infectaţi care se află în tratament 12 luni după iniţierea tratamentului antiretroviral </t>
    </r>
  </si>
  <si>
    <r>
      <rPr>
        <b/>
        <sz val="11"/>
        <rFont val="Arial"/>
        <family val="2"/>
        <charset val="204"/>
      </rPr>
      <t>PMTCT-2: Percentage of HIV-positive pregnant women who received antiretrovirals to reduce the risk of mother-to-child transmission /</t>
    </r>
    <r>
      <rPr>
        <b/>
        <sz val="11"/>
        <color rgb="FF002060"/>
        <rFont val="Arial"/>
        <family val="2"/>
        <charset val="204"/>
      </rPr>
      <t xml:space="preserve">/ Procentul femeilor gravide infectate cu HIV care au beneficiat de tratament antiretroviral in vederea reducerii riscului de transmitere materno-fetala a infectiei </t>
    </r>
  </si>
  <si>
    <r>
      <rPr>
        <sz val="11"/>
        <rFont val="Arial"/>
        <family val="2"/>
        <charset val="204"/>
      </rPr>
      <t xml:space="preserve">Numerator: Number of adults and children who are still alive on antiretroviral therapy at 12 months after initiating treatment </t>
    </r>
    <r>
      <rPr>
        <sz val="11"/>
        <color rgb="FF002060"/>
        <rFont val="Arial"/>
        <family val="2"/>
      </rPr>
      <t xml:space="preserve">// Numarul adultilor si copiilor care sunt in viata si in terapie ARV 12 luni dupa initierea tratamentului
</t>
    </r>
    <r>
      <rPr>
        <sz val="11"/>
        <rFont val="Arial"/>
        <family val="2"/>
        <charset val="204"/>
      </rPr>
      <t>Denominator: Total number of adults and children who initiated ART who were expected to achieve 12-month outcomes within the reporting period</t>
    </r>
    <r>
      <rPr>
        <sz val="11"/>
        <color rgb="FF002060"/>
        <rFont val="Arial"/>
        <family val="2"/>
      </rPr>
      <t>.// Numarul total de adulti si copii care in perioada de raportare au facut 12 luni de la initierea TARV</t>
    </r>
  </si>
  <si>
    <r>
      <rPr>
        <sz val="11"/>
        <rFont val="Arial"/>
        <family val="2"/>
        <charset val="204"/>
      </rPr>
      <t xml:space="preserve">Numerator: Number of HIV-positive pregnant women who received a ARV prophylaxis treatment to reduce the likelihood of MTCT // </t>
    </r>
    <r>
      <rPr>
        <sz val="11"/>
        <color rgb="FF002060"/>
        <rFont val="Arial"/>
        <family val="2"/>
      </rPr>
      <t xml:space="preserve">Numarul femeilor gravide infectate cu HIV care au beneficiat de tratament ARV  in vederea reducerii riscului de transmitere materno-fetala a infectiei 
</t>
    </r>
    <r>
      <rPr>
        <sz val="11"/>
        <rFont val="Arial"/>
        <family val="2"/>
        <charset val="204"/>
      </rPr>
      <t xml:space="preserve">Denominator: Number of HIV positive pregnant women who delivered during the reporting period. // </t>
    </r>
    <r>
      <rPr>
        <sz val="11"/>
        <color rgb="FF002060"/>
        <rFont val="Arial"/>
        <family val="2"/>
      </rPr>
      <t>Numarul femeilor gravide infectate cu HIV care au nascut in perioada de raportare</t>
    </r>
  </si>
  <si>
    <r>
      <t xml:space="preserve">Numerator: Number of infants born to HIV-positive women receiving a virological test for HIV within 2 months of birth. // </t>
    </r>
    <r>
      <rPr>
        <sz val="11"/>
        <color theme="3" tint="-0.249977111117893"/>
        <rFont val="Arial"/>
        <family val="2"/>
        <charset val="204"/>
      </rPr>
      <t>Numarul copiilor nascuti de femei  infectate cu HIV care au fost testati la HIV in primele 2 luni de la nastere</t>
    </r>
    <r>
      <rPr>
        <sz val="11"/>
        <rFont val="Arial"/>
        <family val="2"/>
        <charset val="204"/>
      </rPr>
      <t xml:space="preserve">
Denominator: Number of infants born to HIV-positive mothers during the last 12 months // </t>
    </r>
    <r>
      <rPr>
        <sz val="11"/>
        <color theme="3" tint="-0.249977111117893"/>
        <rFont val="Arial"/>
        <family val="2"/>
        <charset val="204"/>
      </rPr>
      <t>Numarul copiilor nascuti de femei infectate cu HIV in ultilele 12 luni</t>
    </r>
  </si>
  <si>
    <r>
      <rPr>
        <sz val="11"/>
        <rFont val="Arial"/>
        <family val="2"/>
        <charset val="204"/>
      </rPr>
      <t xml:space="preserve">Register of new HIV infection cases and pregnant women's health cards. </t>
    </r>
    <r>
      <rPr>
        <sz val="11"/>
        <color theme="3" tint="-0.249977111117893"/>
        <rFont val="Arial"/>
        <family val="2"/>
        <charset val="204"/>
      </rPr>
      <t>/</t>
    </r>
    <r>
      <rPr>
        <sz val="11"/>
        <color rgb="FF002060"/>
        <rFont val="Arial"/>
        <family val="2"/>
      </rPr>
      <t>/ Registrele cazurilor noi de infectare cu HIV si cartela medicală a gravidei</t>
    </r>
  </si>
  <si>
    <r>
      <rPr>
        <sz val="11"/>
        <rFont val="Arial"/>
        <family val="2"/>
        <charset val="204"/>
      </rPr>
      <t xml:space="preserve">Registers of patients on ART (Centres of ARV treatment). </t>
    </r>
    <r>
      <rPr>
        <sz val="11"/>
        <color rgb="FF002060"/>
        <rFont val="Arial"/>
        <family val="2"/>
      </rPr>
      <t>// Registrele pacientilor in TARV (Centrele TARV)</t>
    </r>
  </si>
  <si>
    <r>
      <rPr>
        <sz val="11"/>
        <rFont val="Arial"/>
        <family val="2"/>
        <charset val="204"/>
      </rPr>
      <t>Administrative statistics</t>
    </r>
    <r>
      <rPr>
        <sz val="11"/>
        <color indexed="56"/>
        <rFont val="Arial"/>
        <family val="2"/>
      </rPr>
      <t xml:space="preserve"> // Statistica administrativa </t>
    </r>
  </si>
  <si>
    <t xml:space="preserve">anual </t>
  </si>
  <si>
    <t>semestrial</t>
  </si>
  <si>
    <r>
      <rPr>
        <b/>
        <sz val="11"/>
        <rFont val="Arial"/>
        <family val="2"/>
        <charset val="204"/>
      </rPr>
      <t xml:space="preserve">TCS-1: Percentage of adults and children currently receiving antiretroviral therapy among all adults and children living with HIV // </t>
    </r>
    <r>
      <rPr>
        <b/>
        <sz val="11"/>
        <color theme="3" tint="-0.249977111117893"/>
        <rFont val="Arial"/>
        <family val="2"/>
        <charset val="204"/>
      </rPr>
      <t>Procentul adultilor si copiilor in TARV in totalul adultilor si copiilor care traiesc cu HIV</t>
    </r>
  </si>
  <si>
    <r>
      <t xml:space="preserve">Numerator: Number of adults and children with advanced HIV infection who are currently receiving ART in accordance with the nationally approved treatment protocols at the end of the reporting period.// </t>
    </r>
    <r>
      <rPr>
        <sz val="11"/>
        <color theme="3" tint="-0.249977111117893"/>
        <rFont val="Arial"/>
        <family val="2"/>
        <charset val="204"/>
      </rPr>
      <t>Numarul adultilor si copiilor cu HIV care sunt in TARV in conformitate cu protocoalele nationale de tratament la finele perioadei de raportare</t>
    </r>
    <r>
      <rPr>
        <sz val="11"/>
        <rFont val="Arial"/>
        <family val="2"/>
        <charset val="204"/>
      </rPr>
      <t xml:space="preserve">
Denominator: Estimated number of adults and children living with HIV (data - generated by SECTRUM). // </t>
    </r>
    <r>
      <rPr>
        <sz val="11"/>
        <color theme="3" tint="-0.249977111117893"/>
        <rFont val="Arial"/>
        <family val="2"/>
        <charset val="204"/>
      </rPr>
      <t>Numarul estimat al adultilor si copiilor care traiesc cu HIV (date generate de SPECTRUM)</t>
    </r>
  </si>
  <si>
    <r>
      <rPr>
        <sz val="11"/>
        <rFont val="Arial"/>
        <family val="2"/>
        <charset val="204"/>
      </rPr>
      <t xml:space="preserve">Sursa de date (numarator): Registers of patients in ARV treatment from institutions providing ARV treatment.// </t>
    </r>
    <r>
      <rPr>
        <sz val="11"/>
        <color theme="3" tint="-0.249977111117893"/>
        <rFont val="Arial"/>
        <family val="2"/>
        <charset val="204"/>
      </rPr>
      <t xml:space="preserve">Registrele pacientilor in TARV ale centrelor de tratament </t>
    </r>
  </si>
  <si>
    <r>
      <rPr>
        <b/>
        <sz val="11"/>
        <rFont val="Arial"/>
        <family val="2"/>
        <charset val="204"/>
      </rPr>
      <t xml:space="preserve">TCS-2: Percentage of people living with HIV that initiated ART with CD4 count of &lt;200 cells/mm³ // </t>
    </r>
    <r>
      <rPr>
        <b/>
        <sz val="11"/>
        <color theme="3" tint="-0.249977111117893"/>
        <rFont val="Arial"/>
        <family val="2"/>
        <charset val="204"/>
      </rPr>
      <t>Procentul persoanelor infectate cu HIV care au initiat TARV cu nivelul CD4 &lt;200 celule/mm³</t>
    </r>
  </si>
  <si>
    <t>Numerator: number of adults living with HIV that initiated ART with CD4 count of &lt;200 cells/mm3 during the reported period.// numarul persoanelor infectate cu HIV care au initiat TARV cu nivelul CD4 &lt;200 celule/mm³ pe parcursul perioadei de raportare
Denominator: total number of adults that initiated ART during the reported period. // Numarul total al adultilor si copiilor care au initiat TARV pe parcursul perioadei de raportare</t>
  </si>
  <si>
    <r>
      <rPr>
        <sz val="11"/>
        <rFont val="Arial"/>
        <family val="2"/>
        <charset val="204"/>
      </rPr>
      <t>Registers of patients in ARV treatment from institutions providing ARV treatment.</t>
    </r>
    <r>
      <rPr>
        <sz val="11"/>
        <color indexed="56"/>
        <rFont val="Arial"/>
        <family val="2"/>
      </rPr>
      <t xml:space="preserve"> // Registrele pacientilor in TARV ale centrelor de tratament </t>
    </r>
  </si>
  <si>
    <r>
      <rPr>
        <b/>
        <sz val="11"/>
        <rFont val="Arial"/>
        <family val="2"/>
        <charset val="204"/>
      </rPr>
      <t xml:space="preserve">TCS-3: Percentage of adults and children that initiated ART, with an undetectable viral load at 12 months (&lt;1000 copies/ml) // </t>
    </r>
    <r>
      <rPr>
        <b/>
        <sz val="11"/>
        <color theme="3" tint="-0.249977111117893"/>
        <rFont val="Arial"/>
        <family val="2"/>
        <charset val="204"/>
      </rPr>
      <t>Procentul adultilor si copiilor care au initiat TARV care au incarcatura virala nedetectabila la 12 luni (&lt;1000 copii/ml)</t>
    </r>
  </si>
  <si>
    <r>
      <rPr>
        <sz val="11"/>
        <rFont val="Arial"/>
        <family val="2"/>
        <charset val="204"/>
      </rPr>
      <t xml:space="preserve">Numerator: Number of adult and pediatric patients with an undetectable viral load &lt;1,000 copies/ml at 12 months after initiating ART // </t>
    </r>
    <r>
      <rPr>
        <sz val="11"/>
        <color theme="3" tint="-0.249977111117893"/>
        <rFont val="Arial"/>
        <family val="2"/>
        <charset val="204"/>
      </rPr>
      <t>numarul adultilor si copiilor infectati cu HIV cu incarcatura virala nedetectabila &lt;1,000 copii/ml la 12 luni de la initierea TARV</t>
    </r>
    <r>
      <rPr>
        <sz val="11"/>
        <rFont val="Arial"/>
        <family val="2"/>
        <charset val="204"/>
      </rPr>
      <t xml:space="preserve">
Denominator: Number of adults and children who initiated ART in the 12 months prior to the beginning of the reporting period with a viral load count at 12 month visit. // </t>
    </r>
    <r>
      <rPr>
        <sz val="11"/>
        <color theme="3" tint="-0.249977111117893"/>
        <rFont val="Arial"/>
        <family val="2"/>
        <charset val="204"/>
      </rPr>
      <t>Numarul adultilor si copiilor care au initiat TARV in perioada de 12 luni anterior inceputului perioadei de raportare cu incarcatura virala nedetectabila la 12 luni de la initiere</t>
    </r>
    <r>
      <rPr>
        <sz val="11"/>
        <color indexed="56"/>
        <rFont val="Arial"/>
        <family val="2"/>
      </rPr>
      <t xml:space="preserve">
</t>
    </r>
  </si>
  <si>
    <t xml:space="preserve">Registers of patients in ARV treatment from institutions providing ARV treatment. // Registrele pacientilor in TARV ale centrelor de tratament </t>
  </si>
  <si>
    <r>
      <t xml:space="preserve">Programmatic Indicators (from Performance Framework, NFM, 2015-2017) </t>
    </r>
    <r>
      <rPr>
        <b/>
        <sz val="18"/>
        <color indexed="62"/>
        <rFont val="Calibri"/>
        <family val="2"/>
        <charset val="204"/>
      </rPr>
      <t>// Indicatori programatici conform Cadrului de Performanta, NMF, 2015-2017</t>
    </r>
  </si>
  <si>
    <t xml:space="preserve"> Definiție</t>
  </si>
  <si>
    <t>MDA-H-PCIMU</t>
  </si>
  <si>
    <t xml:space="preserve">Fortificarea controlului infecției HIV în RM (2015-2017)
</t>
  </si>
  <si>
    <t>IP UCIMP DS</t>
  </si>
  <si>
    <t>PMTCT-2</t>
  </si>
  <si>
    <t>Indicator de rezultat durabil</t>
  </si>
  <si>
    <t>partial</t>
  </si>
  <si>
    <t>TCS-1: Percentage of adults and children currently receiving antiretroviral therapy among all adults and children living with HIV // Procentul adultilor si copiilor in TARV in totalul adultilor si copiilor care traiesc cu HIV</t>
  </si>
  <si>
    <t>TCS-1</t>
  </si>
  <si>
    <t>TCS-2: Percentage of people living with HIV that initiated ART with CD4 count of &lt;200 cells/mm³ // Procentul persoanelor infectate cu HIV care au initiat TARV cu nivelul CD4 &lt;200 celule/mm³</t>
  </si>
  <si>
    <t>TCS-2</t>
  </si>
  <si>
    <t>TCS-3</t>
  </si>
  <si>
    <t>P1 (S1 2015)</t>
  </si>
  <si>
    <t>P2 (S2 2015)</t>
  </si>
  <si>
    <t>P3 (S1 2016)</t>
  </si>
  <si>
    <t>P4 (S2 2016)</t>
  </si>
  <si>
    <t>P5 (S1 2017)</t>
  </si>
  <si>
    <t>P6 (S2 2017)</t>
  </si>
  <si>
    <t xml:space="preserve">Rezulta direct din activitatea FG? </t>
  </si>
  <si>
    <t>TCS-3: Percentage of adults and children that initiated ART, with an undetectable viral load at 12 months (&lt;1000 copies/ml) // Procentul adultilor si copiilor care au initiat TARV, care au incarcatura virala nedetectabila la 12 luni (&lt;1000 copii/ml)</t>
  </si>
  <si>
    <t>≧85%</t>
  </si>
  <si>
    <t>&lt;40%</t>
  </si>
  <si>
    <t>&lt;35%</t>
  </si>
  <si>
    <t>&lt;30%</t>
  </si>
  <si>
    <t>&gt;79%</t>
  </si>
  <si>
    <t>&gt;81%</t>
  </si>
  <si>
    <t>&gt;83%</t>
  </si>
  <si>
    <t>PMTCT-3: Percentage of infants born to HIV-positive women receiving a virological test for HIV within 2 months of birth // Procentul copiilor nascuti de femei  infectate cu HIV care au fost testati la HIV in primele 2 luni de la nastere</t>
  </si>
  <si>
    <t>PMTCT-3</t>
  </si>
  <si>
    <t>Cod</t>
  </si>
  <si>
    <t>Comentarii:</t>
  </si>
  <si>
    <t xml:space="preserve">Comentarii: </t>
  </si>
  <si>
    <t>Nu au fost inregistrate lipsuri de medicamente ARV sau intreruperi de tratament.</t>
  </si>
  <si>
    <r>
      <t>P1 (</t>
    </r>
    <r>
      <rPr>
        <b/>
        <sz val="11"/>
        <color indexed="17"/>
        <rFont val="Calibri"/>
        <family val="2"/>
        <charset val="204"/>
      </rPr>
      <t>Q1-2.2015</t>
    </r>
    <r>
      <rPr>
        <b/>
        <sz val="11"/>
        <color indexed="8"/>
        <rFont val="Calibri"/>
        <family val="2"/>
      </rPr>
      <t>)</t>
    </r>
  </si>
  <si>
    <t>001   Obiectiv 1. Sporirea accesului la prevenirea HIV bazata pe evidenta</t>
  </si>
  <si>
    <t>002   Obiectiv 2. Asigurarea accesului universal la tratament HIV cuprinzator, ingrijire si suport</t>
  </si>
  <si>
    <t>003   Obiectiv 3. Intarirea capacitatii comunitatilor si asigurarea durabilitatii programului</t>
  </si>
  <si>
    <t>004   Managementul grantului</t>
  </si>
  <si>
    <t>005   Angajamente 31.12.2014</t>
  </si>
  <si>
    <t>Sunt suplinite toate functiile de personal.</t>
  </si>
  <si>
    <t>Recomandari</t>
  </si>
  <si>
    <t>Sunt fondurile valorificate in conformitate cu bugetul?</t>
  </si>
  <si>
    <t xml:space="preserve">Sumarul Comentariilor </t>
  </si>
  <si>
    <t>Financiar</t>
  </si>
  <si>
    <t>Sunt achizitiile si recrutarea in conformitate cu graficul stabilit?</t>
  </si>
  <si>
    <t>Sunt tintele programatice atinse?</t>
  </si>
  <si>
    <t>Sumarul Comentariilor</t>
  </si>
  <si>
    <t xml:space="preserve">Care este statutul general al implementarii grantului? </t>
  </si>
  <si>
    <t xml:space="preserve">Decizii si actiuni </t>
  </si>
  <si>
    <t>Indicatori programatici</t>
  </si>
  <si>
    <t>Decizia CNC</t>
  </si>
  <si>
    <t>Recomandarile cheie de la grupurile de supervizare</t>
  </si>
  <si>
    <t>Perioada de raportare curenta</t>
  </si>
  <si>
    <t>Termen limita</t>
  </si>
  <si>
    <t>Persoana responsabila</t>
  </si>
  <si>
    <t>Actiuni spre implementar / Perioada Precedenta</t>
  </si>
  <si>
    <t xml:space="preserve">Actiuni intreprinse </t>
  </si>
  <si>
    <t>Data</t>
  </si>
  <si>
    <t xml:space="preserve">Persoana Responsabila </t>
  </si>
  <si>
    <t>Perioada de raportare precedenta</t>
  </si>
  <si>
    <t>Nr. Grantului :</t>
  </si>
  <si>
    <t>IP "UCIMP DS"</t>
  </si>
  <si>
    <t>Managerul de Portfoliu al Fondului:</t>
  </si>
  <si>
    <t xml:space="preserve">Informatia financiara: </t>
  </si>
  <si>
    <t>Tara:</t>
  </si>
  <si>
    <t>Perioada de raportare:</t>
  </si>
  <si>
    <t>Agentul Local al Fondului:</t>
  </si>
  <si>
    <t>Elaborat de:</t>
  </si>
  <si>
    <t>Data demararii:</t>
  </si>
  <si>
    <t>Recipient Principal:</t>
  </si>
  <si>
    <t>Total Finantare</t>
  </si>
  <si>
    <t>Managerul de Portofoliu al Fondului:</t>
  </si>
  <si>
    <t>Data elaborarii raportului:</t>
  </si>
  <si>
    <t>* Include numai AFR categoriile 4, 5 și 6  (Produse medicale și Echipamente medicale &amp; Medicamente și Produse farmaceutice)</t>
  </si>
  <si>
    <t>A 1</t>
  </si>
  <si>
    <t>Tsovinar Sakanyan</t>
  </si>
  <si>
    <t>Rezultatul raportat este pentru cohorta de pacienti HIV+ care au initiat TARV pe parcursul a. 2015 si care erau in viata si in tratament ARV 12 luni dupa initiere):  83,54% (797/954)</t>
  </si>
  <si>
    <t>Implementarea Grantului este, in linii generale, in conformitate cu planul de lucru, mai putin in ce priveste implementarea sistemului informational SIME HIV, conditionat de intirzieri problemelor legate de înregistrarea IMSP SDMC în calitate de operator al bazei de date și înregistrarea SIME HIV în Registrul produselor program utilizate la prelucrarea datelor cu caracter personal, în conformitate cu prevederile Legislației în vigoare. Ultimul rating acordat de FG (perioada S II 2015) este A1.</t>
  </si>
  <si>
    <t>007   Reprogramare 2017 - activitati noi</t>
  </si>
  <si>
    <t>Utilizarea dobanzii</t>
  </si>
  <si>
    <t>P2 (Q3-4.2015)</t>
  </si>
  <si>
    <r>
      <t>P1</t>
    </r>
    <r>
      <rPr>
        <b/>
        <sz val="11"/>
        <rFont val="Calibri"/>
        <family val="2"/>
        <charset val="204"/>
      </rPr>
      <t xml:space="preserve"> (Q1-2.2015</t>
    </r>
    <r>
      <rPr>
        <b/>
        <sz val="11"/>
        <color indexed="8"/>
        <rFont val="Calibri"/>
        <family val="2"/>
      </rPr>
      <t>)</t>
    </r>
  </si>
  <si>
    <t>P3 (Q1-2 2016)</t>
  </si>
  <si>
    <t>P4 (Q3-4 2016)</t>
  </si>
  <si>
    <t>P5 (Q1-2 2017)</t>
  </si>
  <si>
    <t xml:space="preserve">Către 30 iunie 2017, din Grantul „Fortificarea Controlului HIV în Republica Moldova al Fondului Global (nr.: MDA-H-PCIMU) au fost valorificați cumulativ 2.406.248 EUR, ceea ce constituie 75% din totalul de 3.212.688 EUR planificați pentru perioada ianuarie 2015 – iunie 2017 (perioada grantului implementat prin Noul Mecanism de Finanțare al Fondului Global) și 118% din totalul de 2,055,436 EUR planificați a fi valorificați din sursele grantului până la finele perioadei de raportare, variația totală de -350,812 EUR fiind în special condiționată de supracheltuieli cu: realizarea angajamentelor din faza II a grantului consolidat, plati in avans pentru perioadele viitoare in legatura cu achizitionarea de preparate ARV, preturi mai mari, fluctuatii ale cursului de schimb si activitati nebugetate aferente asigurarii controlului calitatii ARV si utilizarea dobanzii pentru achitarea taxelor bancare etc. 
   </t>
  </si>
  <si>
    <r>
      <t>Descriere: În cazul IP UCIMPDS a fost stabilită acțiunea de management care condiționează deblocarea si posibilitatea valorificarii fondurilor alocate operaționalizării sistemului informațional SIME HIV de</t>
    </r>
    <r>
      <rPr>
        <b/>
        <sz val="8"/>
        <color indexed="8"/>
        <rFont val="Calibri"/>
        <family val="2"/>
        <charset val="204"/>
      </rPr>
      <t xml:space="preserve"> înregistrarea SIME HIV în Registrul sistemelor informationale utilizate la prelucrarea datelor cu caracter personal</t>
    </r>
    <r>
      <rPr>
        <sz val="8"/>
        <color indexed="8"/>
        <rFont val="Calibri"/>
        <family val="2"/>
      </rPr>
      <t>, in conformitate cu legislația Republicii Moldova, precum și de desemnarea oficială a instituției responsabile pentru SIME HIV.
Statut: A fost aprobat de către Ministerul Sănătății Regulamentul privind organizarea și funcționarea subsistemului informațional integrat ”SIME HIV/SIDA/ITS”, precum si desemnata instituția responsabila pentru administrarea registrului și soluționarea problemelor ce țin de operaționalizarea acestuia. Problema a fost abordata in repetate rinduri la nivelul MS si al Cancelariei de Stat (detalii aditionale sunt prezentate in nota informativa).</t>
    </r>
  </si>
  <si>
    <t xml:space="preserve">Preparatele ARV pentru a. 2017 si 6 luni ale a. 2018 sunt in proces de livrare conform graficului stabiliti. Este in proces de negociere livrarea aparatelor aditionale GeneXpert pentru testarea pacientilor la incarcatura virala, livrarile fiind planificate pentru trimestrul IV a.c. Reagentii necesari acoperirii necesitatilor a. 2017 privind monitorizarea pacientilor infectati cu HIV au fost achizitionati, livrarile fiind efectuate in termenii solicitati de institutiile beneficiare. </t>
  </si>
  <si>
    <t xml:space="preserve">83,98% (755/899). Indicatorul este pentru a. 2016, raportabil catre 15.08.2017.
</t>
  </si>
  <si>
    <t>Tinta pentru acest indicator este anuală, pentru semestrul I fiind raportat doar rezultatul absolut: 4.491.</t>
  </si>
  <si>
    <t>93 din cele 94 femei infectate cu HIV care au nascut in semestrul I 2017 au beneficiat de TARV in vederea reducerii riscului de transmitere materno-fetala a infectiei (99%). Nivelul de realizare a tintei - 104%.</t>
  </si>
  <si>
    <t xml:space="preserve">93 din cele 94 femei infectate cu HIV care au nascut in semestrul I 2017 au beneficiat de TARV in vederea reducerii riscului de transmitere materno-fetala a infectiei (99%). Nivelul de realizare a tintei - 104%.
Copii nascuti de femei HIV+ primesc TARV profilactic si formula de lapte praf timp de 12 luni. 
Activitatile ce tin de acest indicator sunt partial sustinute din Grantul curent. </t>
  </si>
  <si>
    <t>Pentru indicator țintele sunt procentuale și anuale, la jumătate de an fiind raportat doar numărătorul. Numărul pacienților în terapie ARV la 30.06.2017 a fost de 4.811 dintre care: 3.377 - pe malul drept (3.287 adulți și 90 copii (&lt;15 ani), 1.678 bărbați și 1.699 femei) și 1.434 persoane - pe malul stâng al Nistrului, inclusiv 1.400 adulți și 34 copii, 705 bărbați și 729 femei.
Dezagregare:
- Bărbați: 2,383
- Femei:  2,428
- Adulți (15+): 4,687
- Copii (&lt;15): 124
Activitatile in cadrul acestui indicator sunt partial acoperite de Grantul FG.</t>
  </si>
  <si>
    <t>Procentul persoanelor infectate cu HIV care au inițiat primar terapia ARV cu nivelul CD4&lt;200 celule/mm3: 36% (150/418); nivelul de atingere a țintei – 98% (ținta: &lt;35.0%)
Dezagregare:
- Bărbați:  40,4% (97/240)
- Femei:   35,4% (63/178)</t>
  </si>
  <si>
    <t>Din cei 153 copii nascuti de femei HIV+ care au atins varsta de 2 luni pe parcursul semestrului I 2017 (i.e. nascuti in perioada 01.11.2016 - 30.04.2017), 138 au fost testati la HIV in primele 2 luni de la nastere.</t>
  </si>
  <si>
    <t>Indicatorul este anual, datele fiind colectate și validate annual</t>
  </si>
  <si>
    <t xml:space="preserve">Raportul de Progres privind implementarea grantului NFM in a. 2016 a fost remis Fondului Global  spre examinare si aprobare la data de 22 martie 2017 (perioada de prezentare a PUDR a fost extinsă în legătură cu modificarea, de către organizația donatoare, a formelor de raportare).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</si>
</sst>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_(* \(#,##0.00\);_(* &quot;-&quot;??_);_(@_)"/>
    <numFmt numFmtId="164" formatCode="&quot;Q&quot;#,##0_);[Red]\(&quot;Q&quot;#,##0\)"/>
    <numFmt numFmtId="165" formatCode="_(* #,##0_);_(* \(#,##0\);_(* &quot;-&quot;??_);_(@_)"/>
    <numFmt numFmtId="166" formatCode=";;;"/>
    <numFmt numFmtId="167" formatCode="0.0"/>
    <numFmt numFmtId="168" formatCode=";;;&quot;Financial Variance in %&quot;"/>
    <numFmt numFmtId="169" formatCode="_([$€]* #,##0.00_);_([$€]* \(#,##0.00\);_([$€]* &quot;-&quot;??_);_(@_)"/>
    <numFmt numFmtId="170" formatCode="[$$-409]#,##0"/>
    <numFmt numFmtId="171" formatCode="[$-409]d/mmm/yyyy;@"/>
    <numFmt numFmtId="172" formatCode="[$$-409]#,##0_);\([$$-409]#,##0\)"/>
    <numFmt numFmtId="173" formatCode="#,##0.0"/>
    <numFmt numFmtId="174" formatCode="0.0%"/>
    <numFmt numFmtId="175" formatCode="[$-409]d\-mmm\-yy;@"/>
  </numFmts>
  <fonts count="167">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22"/>
      <color indexed="9"/>
      <name val="Calibri"/>
      <family val="2"/>
      <charset val="204"/>
    </font>
    <font>
      <sz val="10"/>
      <color indexed="60"/>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44"/>
      <name val="Calibri"/>
      <family val="2"/>
      <charset val="204"/>
    </font>
    <font>
      <b/>
      <sz val="14"/>
      <color indexed="51"/>
      <name val="Calibri"/>
      <family val="2"/>
      <charset val="204"/>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11"/>
      <color indexed="8"/>
      <name val="Calibri"/>
      <family val="2"/>
    </font>
    <font>
      <sz val="8"/>
      <color indexed="81"/>
      <name val="Tahoma"/>
      <family val="2"/>
      <charset val="204"/>
    </font>
    <font>
      <b/>
      <sz val="20"/>
      <color indexed="8"/>
      <name val="Calibri"/>
      <family val="2"/>
    </font>
    <font>
      <sz val="20"/>
      <color indexed="8"/>
      <name val="Calibri"/>
      <family val="2"/>
    </font>
    <font>
      <b/>
      <sz val="11"/>
      <color indexed="17"/>
      <name val="Calibri"/>
      <family val="2"/>
      <charset val="204"/>
    </font>
    <font>
      <sz val="8"/>
      <color indexed="8"/>
      <name val="Calibri"/>
      <family val="2"/>
      <charset val="204"/>
    </font>
    <font>
      <b/>
      <sz val="11"/>
      <color indexed="56"/>
      <name val="Arial"/>
      <family val="2"/>
    </font>
    <font>
      <sz val="11"/>
      <color indexed="56"/>
      <name val="Arial"/>
      <family val="2"/>
    </font>
    <font>
      <sz val="8"/>
      <color indexed="62"/>
      <name val="Calibri"/>
      <family val="2"/>
      <charset val="204"/>
    </font>
    <font>
      <b/>
      <sz val="18"/>
      <color indexed="62"/>
      <name val="Calibri"/>
      <family val="2"/>
      <charset val="204"/>
    </font>
    <font>
      <b/>
      <sz val="11"/>
      <name val="Arial"/>
      <family val="2"/>
      <charset val="204"/>
    </font>
    <font>
      <sz val="11"/>
      <name val="Arial"/>
      <family val="2"/>
      <charset val="204"/>
    </font>
    <font>
      <sz val="11"/>
      <color theme="1"/>
      <name val="Calibri"/>
      <family val="2"/>
      <scheme val="minor"/>
    </font>
    <font>
      <sz val="11"/>
      <color rgb="FF002060"/>
      <name val="Arial"/>
      <family val="2"/>
    </font>
    <font>
      <b/>
      <sz val="11"/>
      <color rgb="FF002060"/>
      <name val="Arial"/>
      <family val="2"/>
    </font>
    <font>
      <sz val="10"/>
      <color rgb="FF002060"/>
      <name val="Arial"/>
      <family val="2"/>
      <charset val="204"/>
    </font>
    <font>
      <sz val="11"/>
      <color rgb="FF002060"/>
      <name val="Arial"/>
      <family val="2"/>
      <charset val="204"/>
    </font>
    <font>
      <b/>
      <sz val="11"/>
      <color rgb="FF002060"/>
      <name val="Calibri"/>
      <family val="2"/>
      <charset val="204"/>
    </font>
    <font>
      <b/>
      <sz val="12"/>
      <color rgb="FF002060"/>
      <name val="Calibri"/>
      <family val="2"/>
      <charset val="204"/>
    </font>
    <font>
      <b/>
      <sz val="11"/>
      <color rgb="FF002060"/>
      <name val="Arial"/>
      <family val="2"/>
      <charset val="204"/>
    </font>
    <font>
      <sz val="11"/>
      <color rgb="FFFF0000"/>
      <name val="Calibri"/>
      <family val="2"/>
      <scheme val="minor"/>
    </font>
    <font>
      <b/>
      <sz val="8"/>
      <color theme="3" tint="-0.249977111117893"/>
      <name val="Calibri"/>
      <family val="2"/>
      <charset val="204"/>
    </font>
    <font>
      <sz val="8"/>
      <color theme="3" tint="-0.249977111117893"/>
      <name val="Calibri"/>
      <family val="2"/>
    </font>
    <font>
      <sz val="8"/>
      <color theme="4" tint="-0.249977111117893"/>
      <name val="Calibri"/>
      <family val="2"/>
      <charset val="204"/>
    </font>
    <font>
      <sz val="8"/>
      <color theme="1"/>
      <name val="Calibri"/>
      <family val="2"/>
      <charset val="204"/>
    </font>
    <font>
      <b/>
      <sz val="10"/>
      <name val="Arial"/>
      <family val="2"/>
      <charset val="204"/>
    </font>
    <font>
      <b/>
      <sz val="10"/>
      <color theme="1"/>
      <name val="Arial"/>
      <family val="2"/>
      <charset val="204"/>
    </font>
    <font>
      <sz val="9"/>
      <color indexed="81"/>
      <name val="Tahoma"/>
      <family val="2"/>
      <charset val="204"/>
    </font>
    <font>
      <b/>
      <sz val="9"/>
      <color indexed="81"/>
      <name val="Tahoma"/>
      <family val="2"/>
      <charset val="204"/>
    </font>
    <font>
      <sz val="11"/>
      <name val="Calibri"/>
      <family val="2"/>
      <scheme val="minor"/>
    </font>
    <font>
      <sz val="11"/>
      <color rgb="FFFF0000"/>
      <name val="Calibri"/>
      <family val="2"/>
    </font>
    <font>
      <sz val="8"/>
      <name val="Calibri"/>
      <family val="2"/>
      <charset val="204"/>
    </font>
    <font>
      <sz val="11"/>
      <color rgb="FFFF0000"/>
      <name val="Calibri"/>
      <family val="2"/>
      <charset val="204"/>
    </font>
    <font>
      <b/>
      <sz val="11"/>
      <color theme="3" tint="-0.249977111117893"/>
      <name val="Arial"/>
      <family val="2"/>
      <charset val="204"/>
    </font>
    <font>
      <sz val="11"/>
      <color theme="3" tint="-0.249977111117893"/>
      <name val="Arial"/>
      <family val="2"/>
      <charset val="204"/>
    </font>
    <font>
      <b/>
      <sz val="11"/>
      <color theme="3" tint="-0.249977111117893"/>
      <name val="Calibri"/>
      <family val="2"/>
    </font>
    <font>
      <b/>
      <sz val="8"/>
      <color indexed="8"/>
      <name val="Calibri"/>
      <family val="2"/>
      <charset val="204"/>
    </font>
    <font>
      <sz val="9"/>
      <color indexed="8"/>
      <name val="Arial Black"/>
      <family val="2"/>
    </font>
    <font>
      <sz val="9"/>
      <color theme="1"/>
      <name val="Calibri"/>
      <family val="2"/>
      <scheme val="minor"/>
    </font>
    <font>
      <b/>
      <sz val="11"/>
      <name val="Calibri"/>
      <family val="2"/>
      <charset val="204"/>
    </font>
    <font>
      <sz val="10"/>
      <color rgb="FFFF0000"/>
      <name val="Arial"/>
      <family val="2"/>
    </font>
  </fonts>
  <fills count="38">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solid">
        <fgColor indexed="43"/>
        <bgColor indexed="52"/>
      </patternFill>
    </fill>
    <fill>
      <patternFill patternType="gray0625">
        <fgColor indexed="52"/>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13"/>
        <bgColor indexed="64"/>
      </patternFill>
    </fill>
    <fill>
      <patternFill patternType="solid">
        <fgColor theme="0"/>
        <bgColor indexed="64"/>
      </patternFill>
    </fill>
    <fill>
      <patternFill patternType="solid">
        <fgColor rgb="FF00B0F0"/>
        <bgColor indexed="64"/>
      </patternFill>
    </fill>
    <fill>
      <patternFill patternType="solid">
        <fgColor indexed="65"/>
        <bgColor indexed="64"/>
      </patternFill>
    </fill>
  </fills>
  <borders count="23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top style="thin">
        <color indexed="64"/>
      </top>
      <bottom style="thin">
        <color indexed="64"/>
      </bottom>
      <diagonal/>
    </border>
    <border>
      <left style="thin">
        <color indexed="64"/>
      </left>
      <right/>
      <top style="thin">
        <color indexed="64"/>
      </top>
      <bottom style="medium">
        <color indexed="51"/>
      </bottom>
      <diagonal/>
    </border>
    <border>
      <left style="thin">
        <color indexed="64"/>
      </left>
      <right style="medium">
        <color indexed="51"/>
      </right>
      <top style="thin">
        <color indexed="64"/>
      </top>
      <bottom style="thin">
        <color indexed="64"/>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thin">
        <color indexed="64"/>
      </left>
      <right/>
      <top/>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16"/>
      </bottom>
      <diagonal/>
    </border>
    <border>
      <left style="thin">
        <color indexed="64"/>
      </left>
      <right style="medium">
        <color indexed="16"/>
      </right>
      <top style="thin">
        <color indexed="64"/>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medium">
        <color indexed="60"/>
      </right>
      <top style="thin">
        <color indexed="64"/>
      </top>
      <bottom style="thin">
        <color indexed="64"/>
      </bottom>
      <diagonal/>
    </border>
    <border>
      <left style="thin">
        <color indexed="64"/>
      </left>
      <right style="thin">
        <color indexed="64"/>
      </right>
      <top style="thin">
        <color indexed="64"/>
      </top>
      <bottom style="medium">
        <color indexed="60"/>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style="thin">
        <color indexed="64"/>
      </left>
      <right style="thin">
        <color indexed="64"/>
      </right>
      <top style="thin">
        <color indexed="64"/>
      </top>
      <bottom style="medium">
        <color indexed="51"/>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51"/>
      </bottom>
      <diagonal/>
    </border>
    <border>
      <left style="medium">
        <color indexed="51"/>
      </left>
      <right style="medium">
        <color indexed="51"/>
      </right>
      <top style="thin">
        <color indexed="64"/>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indexed="64"/>
      </right>
      <top style="thin">
        <color indexed="64"/>
      </top>
      <bottom/>
      <diagonal/>
    </border>
    <border>
      <left style="medium">
        <color indexed="51"/>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top style="thin">
        <color indexed="64"/>
      </top>
      <bottom style="medium">
        <color indexed="51"/>
      </bottom>
      <diagonal/>
    </border>
    <border>
      <left/>
      <right/>
      <top style="thin">
        <color indexed="64"/>
      </top>
      <bottom style="medium">
        <color indexed="51"/>
      </bottom>
      <diagonal/>
    </border>
    <border>
      <left/>
      <right style="medium">
        <color indexed="51"/>
      </right>
      <top style="thin">
        <color indexed="64"/>
      </top>
      <bottom style="medium">
        <color indexed="51"/>
      </bottom>
      <diagonal/>
    </border>
    <border>
      <left style="medium">
        <color indexed="51"/>
      </left>
      <right style="thin">
        <color indexed="64"/>
      </right>
      <top style="thin">
        <color indexed="64"/>
      </top>
      <bottom style="thin">
        <color indexed="64"/>
      </bottom>
      <diagonal/>
    </border>
    <border>
      <left style="medium">
        <color indexed="51"/>
      </left>
      <right style="medium">
        <color indexed="51"/>
      </right>
      <top style="thin">
        <color indexed="64"/>
      </top>
      <bottom style="medium">
        <color indexed="51"/>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51"/>
      </left>
      <right/>
      <top style="thin">
        <color indexed="64"/>
      </top>
      <bottom style="thin">
        <color indexed="64"/>
      </bottom>
      <diagonal/>
    </border>
    <border>
      <left/>
      <right style="medium">
        <color indexed="51"/>
      </right>
      <top style="thin">
        <color indexed="64"/>
      </top>
      <bottom style="thin">
        <color indexed="64"/>
      </bottom>
      <diagonal/>
    </border>
    <border>
      <left/>
      <right style="thin">
        <color indexed="64"/>
      </right>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indexed="64"/>
      </top>
      <bottom style="hair">
        <color indexed="64"/>
      </bottom>
      <diagonal/>
    </border>
    <border>
      <left/>
      <right/>
      <top style="hair">
        <color indexed="64"/>
      </top>
      <bottom style="hair">
        <color indexed="64"/>
      </bottom>
      <diagonal/>
    </border>
    <border>
      <left/>
      <right style="medium">
        <color indexed="60"/>
      </right>
      <top style="hair">
        <color indexed="64"/>
      </top>
      <bottom style="hair">
        <color indexed="64"/>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57"/>
      </left>
      <right style="medium">
        <color indexed="57"/>
      </right>
      <top style="medium">
        <color indexed="57"/>
      </top>
      <bottom style="medium">
        <color indexed="57"/>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57"/>
      </left>
      <right style="hair">
        <color indexed="57"/>
      </right>
      <top style="medium">
        <color indexed="57"/>
      </top>
      <bottom style="medium">
        <color indexed="57"/>
      </bottom>
      <diagonal/>
    </border>
    <border>
      <left style="thin">
        <color indexed="64"/>
      </left>
      <right style="thin">
        <color indexed="64"/>
      </right>
      <top style="thin">
        <color indexed="64"/>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51"/>
      </top>
      <bottom style="thin">
        <color indexed="64"/>
      </bottom>
      <diagonal/>
    </border>
    <border>
      <left style="medium">
        <color indexed="51"/>
      </left>
      <right style="medium">
        <color indexed="51"/>
      </right>
      <top style="thin">
        <color indexed="64"/>
      </top>
      <bottom/>
      <diagonal/>
    </border>
    <border>
      <left style="medium">
        <color indexed="51"/>
      </left>
      <right/>
      <top style="thin">
        <color indexed="64"/>
      </top>
      <bottom/>
      <diagonal/>
    </border>
    <border>
      <left/>
      <right style="medium">
        <color indexed="51"/>
      </right>
      <top style="thin">
        <color indexed="64"/>
      </top>
      <bottom/>
      <diagonal/>
    </border>
    <border>
      <left style="thin">
        <color indexed="64"/>
      </left>
      <right style="medium">
        <color indexed="51"/>
      </right>
      <top/>
      <bottom style="thin">
        <color indexed="64"/>
      </bottom>
      <diagonal/>
    </border>
    <border>
      <left style="thin">
        <color indexed="16"/>
      </left>
      <right style="thin">
        <color indexed="64"/>
      </right>
      <top style="medium">
        <color indexed="51"/>
      </top>
      <bottom style="thin">
        <color indexed="64"/>
      </bottom>
      <diagonal/>
    </border>
  </borders>
  <cellStyleXfs count="6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43" fontId="3" fillId="0" borderId="0" applyFont="0" applyFill="0" applyBorder="0" applyAlignment="0" applyProtection="0"/>
    <xf numFmtId="169"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1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138" fillId="0" borderId="0"/>
    <xf numFmtId="43" fontId="138" fillId="0" borderId="0"/>
    <xf numFmtId="43" fontId="138" fillId="0" borderId="0"/>
    <xf numFmtId="43" fontId="138"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43" fontId="138" fillId="0" borderId="9" applyNumberFormat="0" applyFill="0" applyAlignment="0" applyProtection="0"/>
    <xf numFmtId="43" fontId="1" fillId="0" borderId="9" applyNumberFormat="0" applyFill="0" applyAlignment="0" applyProtection="0"/>
    <xf numFmtId="43" fontId="1" fillId="0" borderId="9" applyNumberFormat="0" applyFill="0" applyAlignment="0" applyProtection="0"/>
    <xf numFmtId="43" fontId="138" fillId="0" borderId="9" applyNumberFormat="0" applyFill="0" applyAlignment="0" applyProtection="0"/>
    <xf numFmtId="0" fontId="76" fillId="0" borderId="0" applyNumberFormat="0" applyFill="0" applyBorder="0" applyAlignment="0" applyProtection="0"/>
  </cellStyleXfs>
  <cellXfs count="1011">
    <xf numFmtId="0" fontId="0" fillId="0" borderId="0" xfId="0"/>
    <xf numFmtId="43" fontId="16" fillId="0" borderId="0" xfId="39" applyFont="1" applyFill="1" applyAlignment="1">
      <alignment vertical="center"/>
    </xf>
    <xf numFmtId="0" fontId="0" fillId="0" borderId="0" xfId="0" applyBorder="1" applyProtection="1"/>
    <xf numFmtId="0" fontId="0" fillId="0" borderId="0" xfId="0" applyProtection="1"/>
    <xf numFmtId="43" fontId="22" fillId="0" borderId="0" xfId="39" applyFont="1" applyFill="1" applyAlignment="1" applyProtection="1">
      <alignment vertical="center"/>
    </xf>
    <xf numFmtId="0" fontId="21" fillId="0" borderId="0" xfId="0" applyFont="1" applyProtection="1"/>
    <xf numFmtId="43" fontId="19" fillId="0" borderId="0" xfId="50" applyFont="1" applyFill="1" applyAlignment="1" applyProtection="1"/>
    <xf numFmtId="43" fontId="19" fillId="0" borderId="0" xfId="50" applyFont="1" applyFill="1" applyAlignment="1" applyProtection="1">
      <alignment horizontal="center"/>
    </xf>
    <xf numFmtId="43" fontId="19" fillId="0" borderId="0" xfId="50" applyFont="1" applyFill="1" applyAlignment="1" applyProtection="1">
      <alignment horizontal="right"/>
    </xf>
    <xf numFmtId="43" fontId="19" fillId="0" borderId="0" xfId="50" applyFont="1" applyFill="1" applyBorder="1" applyAlignment="1" applyProtection="1">
      <alignment horizontal="center"/>
    </xf>
    <xf numFmtId="43" fontId="138" fillId="0" borderId="0" xfId="49" applyProtection="1"/>
    <xf numFmtId="43" fontId="15" fillId="0" borderId="0" xfId="49" applyFont="1" applyProtection="1"/>
    <xf numFmtId="0" fontId="18" fillId="0" borderId="0" xfId="49" applyNumberFormat="1" applyFont="1" applyBorder="1" applyProtection="1"/>
    <xf numFmtId="43" fontId="138" fillId="0" borderId="0" xfId="51" applyProtection="1"/>
    <xf numFmtId="43" fontId="138" fillId="0" borderId="0" xfId="51" applyFill="1" applyBorder="1" applyAlignment="1" applyProtection="1">
      <alignment horizontal="left"/>
    </xf>
    <xf numFmtId="0" fontId="0" fillId="0" borderId="0" xfId="0" applyFill="1" applyBorder="1" applyProtection="1"/>
    <xf numFmtId="43" fontId="138" fillId="0" borderId="0" xfId="51" applyFill="1" applyBorder="1" applyProtection="1"/>
    <xf numFmtId="0" fontId="15" fillId="0" borderId="0" xfId="0" applyFont="1" applyProtection="1"/>
    <xf numFmtId="43" fontId="15" fillId="0" borderId="0" xfId="51"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5" fontId="28" fillId="0" borderId="0" xfId="28" applyNumberFormat="1" applyFont="1" applyAlignment="1">
      <alignment horizontal="left"/>
    </xf>
    <xf numFmtId="43"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43" fontId="28" fillId="0" borderId="0" xfId="0" applyNumberFormat="1" applyFont="1" applyFill="1" applyBorder="1" applyAlignment="1"/>
    <xf numFmtId="43" fontId="138" fillId="0" borderId="0" xfId="61" applyFill="1" applyBorder="1" applyAlignment="1" applyProtection="1">
      <alignment vertical="center"/>
      <protection locked="0"/>
    </xf>
    <xf numFmtId="164"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8"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49" applyFont="1" applyProtection="1"/>
    <xf numFmtId="43" fontId="69" fillId="0" borderId="0" xfId="51" applyFont="1" applyProtection="1"/>
    <xf numFmtId="0" fontId="69" fillId="0" borderId="10" xfId="0" applyFont="1" applyFill="1" applyBorder="1" applyAlignment="1" applyProtection="1">
      <alignment horizontal="center"/>
    </xf>
    <xf numFmtId="0" fontId="69" fillId="0" borderId="10" xfId="0" applyFont="1" applyFill="1" applyBorder="1" applyProtection="1"/>
    <xf numFmtId="43" fontId="69" fillId="0" borderId="10" xfId="51" applyFont="1" applyBorder="1" applyProtection="1"/>
    <xf numFmtId="0" fontId="70" fillId="0" borderId="10" xfId="0" applyFont="1" applyBorder="1" applyAlignment="1" applyProtection="1">
      <alignment horizontal="left" indent="1"/>
    </xf>
    <xf numFmtId="0" fontId="71" fillId="0" borderId="10" xfId="0" applyFont="1" applyBorder="1"/>
    <xf numFmtId="0" fontId="72" fillId="19" borderId="10" xfId="0" applyFont="1" applyFill="1" applyBorder="1" applyAlignment="1" applyProtection="1">
      <alignment horizontal="center"/>
    </xf>
    <xf numFmtId="0" fontId="72"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48" applyFont="1" applyFill="1" applyAlignment="1">
      <alignment vertical="center"/>
    </xf>
    <xf numFmtId="0" fontId="14" fillId="0" borderId="0" xfId="0" applyFont="1"/>
    <xf numFmtId="0" fontId="46" fillId="0" borderId="0" xfId="0" applyFont="1" applyFill="1"/>
    <xf numFmtId="0" fontId="79" fillId="19" borderId="12" xfId="0" applyFont="1" applyFill="1" applyBorder="1" applyAlignment="1">
      <alignment vertical="center"/>
    </xf>
    <xf numFmtId="0" fontId="77" fillId="0" borderId="0"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0"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1" fillId="0" borderId="14" xfId="61" applyFont="1" applyBorder="1" applyAlignment="1" applyProtection="1"/>
    <xf numFmtId="43" fontId="138" fillId="0" borderId="14" xfId="61" applyFill="1" applyBorder="1" applyAlignment="1" applyProtection="1">
      <alignment vertical="center"/>
    </xf>
    <xf numFmtId="43" fontId="3" fillId="0" borderId="14" xfId="61" applyFont="1" applyFill="1" applyBorder="1" applyAlignment="1" applyProtection="1">
      <alignment vertical="center"/>
    </xf>
    <xf numFmtId="43" fontId="31" fillId="0" borderId="0" xfId="61" applyFont="1" applyBorder="1" applyAlignment="1" applyProtection="1"/>
    <xf numFmtId="43" fontId="138" fillId="0" borderId="0" xfId="61" applyFill="1" applyBorder="1" applyAlignment="1" applyProtection="1">
      <alignment vertical="center"/>
    </xf>
    <xf numFmtId="43"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5"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0" fontId="26" fillId="0" borderId="18" xfId="0" applyFont="1" applyFill="1" applyBorder="1" applyProtection="1"/>
    <xf numFmtId="0" fontId="26" fillId="0" borderId="19" xfId="0" applyFont="1" applyFill="1" applyBorder="1" applyProtection="1"/>
    <xf numFmtId="43" fontId="38" fillId="0" borderId="20" xfId="61" applyFont="1" applyBorder="1" applyAlignment="1" applyProtection="1"/>
    <xf numFmtId="43" fontId="39" fillId="0" borderId="20" xfId="61" applyFont="1" applyFill="1" applyBorder="1" applyAlignment="1" applyProtection="1">
      <alignment vertical="center"/>
    </xf>
    <xf numFmtId="43" fontId="39" fillId="0" borderId="20" xfId="61" applyFont="1" applyFill="1" applyBorder="1" applyAlignment="1" applyProtection="1">
      <alignment horizontal="center" vertical="center"/>
    </xf>
    <xf numFmtId="43" fontId="39" fillId="0" borderId="0" xfId="61" applyFont="1" applyFill="1" applyBorder="1" applyAlignment="1" applyProtection="1">
      <alignment vertical="center"/>
    </xf>
    <xf numFmtId="43" fontId="38" fillId="0" borderId="0" xfId="61" applyFont="1" applyBorder="1" applyAlignment="1" applyProtection="1"/>
    <xf numFmtId="43"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14" fillId="0" borderId="21" xfId="0" applyFont="1" applyBorder="1" applyAlignment="1" applyProtection="1">
      <alignment horizontal="center"/>
    </xf>
    <xf numFmtId="0" fontId="14" fillId="0" borderId="21" xfId="0" applyFont="1" applyBorder="1" applyAlignment="1" applyProtection="1">
      <alignment horizontal="center" wrapText="1"/>
    </xf>
    <xf numFmtId="0" fontId="14" fillId="0" borderId="22" xfId="0" applyFont="1" applyBorder="1" applyAlignment="1" applyProtection="1">
      <alignment horizontal="center"/>
    </xf>
    <xf numFmtId="0" fontId="14" fillId="0" borderId="23" xfId="0" applyFont="1" applyBorder="1" applyAlignment="1" applyProtection="1">
      <alignment horizontal="center"/>
    </xf>
    <xf numFmtId="1" fontId="21" fillId="20" borderId="24" xfId="0" applyNumberFormat="1" applyFont="1" applyFill="1" applyBorder="1" applyAlignment="1" applyProtection="1">
      <alignment horizontal="center"/>
    </xf>
    <xf numFmtId="0" fontId="14" fillId="0" borderId="25" xfId="0" applyFont="1" applyBorder="1" applyAlignment="1" applyProtection="1">
      <alignment horizontal="center"/>
    </xf>
    <xf numFmtId="0" fontId="0" fillId="0" borderId="27" xfId="0" applyBorder="1" applyProtection="1"/>
    <xf numFmtId="0" fontId="0" fillId="0" borderId="22" xfId="0" applyBorder="1" applyAlignment="1" applyProtection="1">
      <alignment horizontal="center"/>
    </xf>
    <xf numFmtId="0" fontId="0" fillId="0" borderId="25" xfId="0" applyBorder="1" applyAlignment="1" applyProtection="1">
      <alignment horizontal="center"/>
    </xf>
    <xf numFmtId="0" fontId="32" fillId="0" borderId="21" xfId="0" applyFont="1" applyBorder="1" applyAlignment="1" applyProtection="1">
      <alignment horizontal="center"/>
    </xf>
    <xf numFmtId="0" fontId="32" fillId="0" borderId="22" xfId="0" applyFont="1" applyBorder="1" applyAlignment="1" applyProtection="1">
      <alignment horizontal="center"/>
    </xf>
    <xf numFmtId="0" fontId="0" fillId="0" borderId="0" xfId="0" applyFill="1" applyBorder="1" applyAlignment="1" applyProtection="1">
      <alignment horizontal="center" wrapText="1"/>
    </xf>
    <xf numFmtId="43" fontId="99" fillId="0" borderId="0" xfId="28" applyFont="1" applyFill="1" applyBorder="1" applyProtection="1"/>
    <xf numFmtId="43" fontId="0" fillId="0" borderId="0" xfId="0" applyNumberFormat="1" applyFill="1" applyBorder="1" applyProtection="1"/>
    <xf numFmtId="43" fontId="68" fillId="0" borderId="28" xfId="61" applyFont="1" applyFill="1" applyBorder="1" applyAlignment="1" applyProtection="1"/>
    <xf numFmtId="43" fontId="39" fillId="0" borderId="28" xfId="61" applyFont="1" applyFill="1" applyBorder="1" applyAlignment="1" applyProtection="1">
      <alignment vertical="center"/>
    </xf>
    <xf numFmtId="3" fontId="67" fillId="22" borderId="10"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5"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5"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0" xfId="0" applyFont="1" applyBorder="1" applyAlignment="1" applyProtection="1">
      <alignment horizontal="center"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2"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6"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0"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0" borderId="0" xfId="0" applyFont="1" applyFill="1" applyBorder="1" applyAlignment="1" applyProtection="1">
      <alignment horizontal="left" vertical="center"/>
    </xf>
    <xf numFmtId="168" fontId="52" fillId="20" borderId="0" xfId="0" applyNumberFormat="1" applyFont="1" applyFill="1" applyBorder="1" applyAlignment="1" applyProtection="1">
      <alignment vertical="center"/>
    </xf>
    <xf numFmtId="0" fontId="53" fillId="20" borderId="0" xfId="0" applyNumberFormat="1" applyFont="1" applyFill="1" applyBorder="1" applyAlignment="1" applyProtection="1">
      <alignment horizontal="right"/>
    </xf>
    <xf numFmtId="0" fontId="63" fillId="20" borderId="0" xfId="0" applyFont="1" applyFill="1" applyBorder="1" applyAlignment="1" applyProtection="1">
      <alignment horizontal="center" vertical="center"/>
    </xf>
    <xf numFmtId="0" fontId="54" fillId="20" borderId="0" xfId="0" applyFont="1" applyFill="1" applyBorder="1" applyAlignment="1" applyProtection="1">
      <alignment horizontal="center" vertical="center"/>
    </xf>
    <xf numFmtId="167" fontId="52" fillId="20" borderId="0" xfId="56" applyNumberFormat="1" applyFont="1" applyFill="1" applyBorder="1" applyAlignment="1" applyProtection="1">
      <alignment horizontal="right"/>
    </xf>
    <xf numFmtId="9" fontId="55" fillId="20" borderId="0" xfId="0" applyNumberFormat="1" applyFont="1" applyFill="1" applyBorder="1" applyProtection="1"/>
    <xf numFmtId="0" fontId="56" fillId="20" borderId="0" xfId="0" applyFont="1" applyFill="1" applyBorder="1" applyAlignment="1" applyProtection="1">
      <alignment horizontal="center" vertical="center"/>
    </xf>
    <xf numFmtId="9" fontId="55" fillId="20"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2" xfId="0" applyNumberFormat="1" applyFont="1" applyFill="1" applyBorder="1" applyAlignment="1" applyProtection="1">
      <alignment horizontal="right"/>
    </xf>
    <xf numFmtId="0" fontId="53" fillId="0" borderId="33" xfId="0" applyNumberFormat="1" applyFont="1" applyFill="1" applyBorder="1" applyAlignment="1" applyProtection="1">
      <alignment horizontal="right"/>
    </xf>
    <xf numFmtId="0" fontId="53" fillId="0" borderId="34"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5" xfId="0" applyNumberFormat="1" applyFont="1" applyFill="1" applyBorder="1" applyAlignment="1" applyProtection="1">
      <alignment horizontal="right"/>
    </xf>
    <xf numFmtId="9" fontId="55" fillId="0" borderId="0" xfId="0" applyNumberFormat="1" applyFont="1" applyFill="1" applyBorder="1" applyProtection="1"/>
    <xf numFmtId="0" fontId="53" fillId="0" borderId="36" xfId="0" applyNumberFormat="1" applyFont="1" applyFill="1" applyBorder="1" applyAlignment="1" applyProtection="1">
      <alignment horizontal="right"/>
    </xf>
    <xf numFmtId="0" fontId="53" fillId="0" borderId="37" xfId="0" applyNumberFormat="1" applyFont="1" applyFill="1" applyBorder="1" applyAlignment="1" applyProtection="1">
      <alignment horizontal="right"/>
    </xf>
    <xf numFmtId="0" fontId="34" fillId="0" borderId="38" xfId="0" applyNumberFormat="1" applyFont="1" applyFill="1" applyBorder="1" applyAlignment="1" applyProtection="1">
      <alignment vertical="center"/>
    </xf>
    <xf numFmtId="0" fontId="34" fillId="0" borderId="39" xfId="0" applyNumberFormat="1" applyFont="1" applyFill="1" applyBorder="1" applyAlignment="1" applyProtection="1">
      <alignment vertical="center"/>
    </xf>
    <xf numFmtId="0" fontId="34" fillId="0" borderId="40"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5" fontId="6" fillId="0" borderId="0" xfId="28" applyNumberFormat="1" applyFont="1" applyFill="1" applyBorder="1" applyAlignment="1" applyProtection="1">
      <protection locked="0"/>
    </xf>
    <xf numFmtId="165" fontId="6" fillId="0" borderId="0" xfId="28"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4" fontId="15" fillId="20" borderId="0" xfId="0" applyNumberFormat="1" applyFont="1" applyFill="1"/>
    <xf numFmtId="165" fontId="15" fillId="20" borderId="0" xfId="0" applyNumberFormat="1" applyFont="1" applyFill="1"/>
    <xf numFmtId="3" fontId="15" fillId="20" borderId="0" xfId="0" applyNumberFormat="1" applyFont="1" applyFill="1" applyProtection="1"/>
    <xf numFmtId="164"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41" xfId="0" applyFont="1" applyFill="1" applyBorder="1" applyAlignment="1" applyProtection="1">
      <alignment horizontal="center" wrapText="1"/>
    </xf>
    <xf numFmtId="0" fontId="28" fillId="0" borderId="42" xfId="0" applyFont="1" applyFill="1" applyBorder="1" applyAlignment="1" applyProtection="1">
      <alignment horizontal="center" wrapText="1"/>
    </xf>
    <xf numFmtId="0" fontId="0" fillId="0" borderId="42" xfId="0" applyBorder="1" applyProtection="1"/>
    <xf numFmtId="43" fontId="17" fillId="0" borderId="0" xfId="47" applyFont="1" applyFill="1" applyAlignment="1" applyProtection="1">
      <alignment horizontal="center" vertical="center"/>
    </xf>
    <xf numFmtId="43" fontId="16" fillId="0" borderId="0" xfId="47"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3" xfId="58" applyFont="1" applyBorder="1" applyAlignment="1" applyProtection="1">
      <alignment horizontal="right"/>
    </xf>
    <xf numFmtId="0" fontId="12" fillId="0" borderId="0" xfId="0" applyFont="1"/>
    <xf numFmtId="0" fontId="0" fillId="20" borderId="0" xfId="0" applyFill="1" applyProtection="1"/>
    <xf numFmtId="0" fontId="0" fillId="20" borderId="44"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5" xfId="0" applyNumberFormat="1" applyFont="1" applyFill="1" applyBorder="1" applyAlignment="1" applyProtection="1">
      <alignment vertical="center"/>
    </xf>
    <xf numFmtId="43" fontId="138" fillId="0" borderId="0" xfId="52" applyFill="1" applyBorder="1" applyAlignment="1" applyProtection="1">
      <alignment horizontal="center"/>
    </xf>
    <xf numFmtId="0" fontId="34" fillId="0" borderId="0" xfId="0" quotePrefix="1" applyFont="1" applyProtection="1"/>
    <xf numFmtId="0" fontId="63" fillId="0" borderId="29" xfId="0" applyFont="1" applyBorder="1" applyAlignment="1">
      <alignment horizontal="justify" vertical="center" wrapText="1"/>
    </xf>
    <xf numFmtId="0" fontId="63" fillId="0" borderId="46" xfId="0" applyFont="1" applyBorder="1" applyAlignment="1">
      <alignment horizontal="justify" vertical="center" wrapText="1"/>
    </xf>
    <xf numFmtId="0" fontId="63" fillId="0" borderId="47" xfId="0" applyFont="1" applyBorder="1" applyAlignment="1">
      <alignment horizontal="justify" vertical="center" wrapText="1"/>
    </xf>
    <xf numFmtId="0" fontId="89" fillId="0" borderId="46" xfId="0" applyFont="1" applyBorder="1" applyAlignment="1">
      <alignment horizontal="justify" vertical="center" wrapText="1"/>
    </xf>
    <xf numFmtId="43" fontId="92" fillId="0" borderId="28" xfId="61" applyFont="1" applyFill="1" applyBorder="1" applyAlignment="1" applyProtection="1"/>
    <xf numFmtId="43" fontId="9" fillId="0" borderId="28" xfId="61" applyFont="1" applyFill="1" applyBorder="1" applyAlignment="1" applyProtection="1">
      <alignment vertical="center"/>
    </xf>
    <xf numFmtId="3" fontId="67" fillId="23" borderId="10" xfId="0" applyNumberFormat="1" applyFont="1" applyFill="1" applyBorder="1" applyAlignment="1" applyProtection="1">
      <alignment vertical="center"/>
      <protection locked="0"/>
    </xf>
    <xf numFmtId="0" fontId="88" fillId="0" borderId="29" xfId="0" applyFont="1" applyBorder="1" applyAlignment="1">
      <alignment vertical="center" wrapText="1"/>
    </xf>
    <xf numFmtId="0" fontId="88" fillId="0" borderId="46" xfId="0" applyFont="1" applyBorder="1" applyAlignment="1">
      <alignment vertical="center" wrapText="1"/>
    </xf>
    <xf numFmtId="0" fontId="2" fillId="0" borderId="48" xfId="0" applyFont="1" applyFill="1" applyBorder="1" applyAlignment="1" applyProtection="1">
      <alignment horizontal="center"/>
    </xf>
    <xf numFmtId="0" fontId="1" fillId="0" borderId="0" xfId="0" applyFont="1"/>
    <xf numFmtId="0" fontId="94" fillId="0" borderId="0" xfId="0" applyFont="1"/>
    <xf numFmtId="0" fontId="63" fillId="0" borderId="29" xfId="0" applyFont="1" applyBorder="1" applyAlignment="1" applyProtection="1">
      <alignment horizontal="justify" vertical="center" wrapText="1"/>
      <protection locked="0"/>
    </xf>
    <xf numFmtId="0" fontId="89" fillId="0" borderId="46" xfId="0" applyFont="1" applyBorder="1" applyAlignment="1" applyProtection="1">
      <alignment horizontal="justify" vertical="center" wrapText="1"/>
      <protection locked="0"/>
    </xf>
    <xf numFmtId="0" fontId="89" fillId="0" borderId="47" xfId="0" applyFont="1" applyBorder="1" applyAlignment="1" applyProtection="1">
      <alignment horizontal="justify" vertical="center" wrapText="1"/>
      <protection locked="0"/>
    </xf>
    <xf numFmtId="43" fontId="96" fillId="0" borderId="28" xfId="61" applyFont="1" applyFill="1" applyBorder="1" applyAlignment="1" applyProtection="1">
      <alignment vertical="center"/>
    </xf>
    <xf numFmtId="0" fontId="95"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9"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5" fontId="0" fillId="0" borderId="0" xfId="0" applyNumberFormat="1" applyProtection="1"/>
    <xf numFmtId="0" fontId="63" fillId="0" borderId="29" xfId="0" applyFont="1" applyBorder="1" applyAlignment="1" applyProtection="1">
      <alignment horizontal="left" vertical="center" wrapText="1"/>
      <protection locked="0"/>
    </xf>
    <xf numFmtId="0" fontId="63" fillId="0" borderId="46" xfId="0" applyFont="1" applyBorder="1" applyAlignment="1" applyProtection="1">
      <alignment horizontal="left" vertical="center" wrapText="1"/>
      <protection locked="0"/>
    </xf>
    <xf numFmtId="0" fontId="63" fillId="0" borderId="47" xfId="0" applyFont="1" applyBorder="1" applyAlignment="1" applyProtection="1">
      <alignment horizontal="left" vertical="center" wrapText="1"/>
      <protection locked="0"/>
    </xf>
    <xf numFmtId="43" fontId="20" fillId="0" borderId="0" xfId="50" applyFont="1" applyFill="1" applyAlignment="1" applyProtection="1">
      <alignment horizontal="right" vertical="center"/>
    </xf>
    <xf numFmtId="0" fontId="101" fillId="0" borderId="0" xfId="0" applyFont="1" applyFill="1" applyBorder="1" applyAlignment="1" applyProtection="1">
      <alignment horizontal="right"/>
    </xf>
    <xf numFmtId="43" fontId="102" fillId="0" borderId="14" xfId="61" applyFont="1" applyFill="1" applyBorder="1" applyAlignment="1" applyProtection="1">
      <alignment horizontal="left" vertical="center"/>
    </xf>
    <xf numFmtId="0" fontId="103" fillId="0" borderId="0" xfId="0" applyFont="1" applyFill="1" applyBorder="1" applyProtection="1"/>
    <xf numFmtId="0" fontId="101" fillId="0" borderId="0" xfId="0" applyFont="1" applyBorder="1" applyProtection="1"/>
    <xf numFmtId="3" fontId="6" fillId="0" borderId="0" xfId="0" applyNumberFormat="1" applyFont="1" applyAlignment="1" applyProtection="1">
      <alignment horizontal="right"/>
    </xf>
    <xf numFmtId="15" fontId="100" fillId="0" borderId="0" xfId="0" applyNumberFormat="1" applyFont="1" applyFill="1" applyBorder="1" applyAlignment="1" applyProtection="1">
      <alignment horizontal="left"/>
    </xf>
    <xf numFmtId="0" fontId="107" fillId="0" borderId="0" xfId="0" applyFont="1" applyFill="1" applyBorder="1" applyAlignment="1" applyProtection="1">
      <alignment horizontal="center" wrapText="1"/>
    </xf>
    <xf numFmtId="0" fontId="101" fillId="0" borderId="0" xfId="0" applyFont="1" applyFill="1" applyBorder="1" applyAlignment="1" applyProtection="1">
      <alignment horizontal="center"/>
    </xf>
    <xf numFmtId="0" fontId="0" fillId="0" borderId="0" xfId="0" quotePrefix="1" applyProtection="1"/>
    <xf numFmtId="15" fontId="32" fillId="0" borderId="50"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113" fillId="0" borderId="0" xfId="0" applyFont="1" applyBorder="1" applyAlignment="1" applyProtection="1">
      <alignment horizontal="right"/>
    </xf>
    <xf numFmtId="0" fontId="113" fillId="0" borderId="0" xfId="0" applyFont="1" applyAlignment="1" applyProtection="1">
      <alignment horizontal="right"/>
    </xf>
    <xf numFmtId="0" fontId="113" fillId="0" borderId="51" xfId="0" applyFont="1" applyBorder="1" applyAlignment="1" applyProtection="1">
      <alignment horizontal="right"/>
    </xf>
    <xf numFmtId="43" fontId="112" fillId="0" borderId="0" xfId="39" applyFont="1" applyFill="1" applyAlignment="1" applyProtection="1">
      <alignment vertical="center"/>
    </xf>
    <xf numFmtId="0" fontId="113" fillId="0" borderId="0" xfId="0" applyFont="1" applyProtection="1"/>
    <xf numFmtId="0" fontId="113"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101" fillId="0" borderId="0" xfId="0" applyNumberFormat="1" applyFont="1" applyFill="1" applyBorder="1" applyAlignment="1" applyProtection="1">
      <alignment horizontal="center"/>
    </xf>
    <xf numFmtId="0" fontId="0" fillId="0" borderId="0" xfId="0" applyFill="1" applyBorder="1" applyProtection="1">
      <protection locked="0"/>
    </xf>
    <xf numFmtId="0" fontId="98" fillId="0" borderId="0" xfId="0" applyFont="1" applyFill="1" applyBorder="1" applyAlignment="1" applyProtection="1">
      <alignment horizontal="center" vertical="center"/>
    </xf>
    <xf numFmtId="0" fontId="6" fillId="0" borderId="52" xfId="0" applyFont="1" applyBorder="1" applyAlignment="1" applyProtection="1"/>
    <xf numFmtId="0" fontId="6" fillId="0" borderId="53" xfId="0" applyFont="1" applyBorder="1" applyAlignment="1" applyProtection="1"/>
    <xf numFmtId="0" fontId="25" fillId="0" borderId="54" xfId="0" applyFont="1" applyBorder="1" applyAlignment="1" applyProtection="1">
      <alignment vertical="distributed"/>
    </xf>
    <xf numFmtId="15" fontId="27" fillId="0" borderId="55"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8" fillId="0" borderId="0" xfId="0" applyFont="1" applyFill="1" applyBorder="1" applyAlignment="1" applyProtection="1">
      <alignment horizontal="left"/>
      <protection locked="0"/>
    </xf>
    <xf numFmtId="0" fontId="105" fillId="0" borderId="0" xfId="0" applyFont="1" applyFill="1" applyBorder="1" applyAlignment="1" applyProtection="1">
      <alignment horizontal="center" vertical="center"/>
    </xf>
    <xf numFmtId="0" fontId="26" fillId="0" borderId="56" xfId="0" applyFont="1" applyFill="1" applyBorder="1" applyAlignment="1" applyProtection="1"/>
    <xf numFmtId="15" fontId="26" fillId="0" borderId="10" xfId="0" applyNumberFormat="1" applyFont="1" applyFill="1" applyBorder="1" applyAlignment="1" applyProtection="1">
      <alignment horizontal="center"/>
    </xf>
    <xf numFmtId="15" fontId="26" fillId="0" borderId="57" xfId="0" applyNumberFormat="1" applyFont="1" applyFill="1" applyBorder="1" applyAlignment="1" applyProtection="1">
      <alignment horizontal="center"/>
    </xf>
    <xf numFmtId="15" fontId="109" fillId="0" borderId="42" xfId="0" applyNumberFormat="1" applyFont="1" applyFill="1" applyBorder="1" applyAlignment="1" applyProtection="1">
      <alignment horizontal="center" wrapText="1"/>
    </xf>
    <xf numFmtId="15" fontId="109" fillId="0" borderId="59" xfId="0" applyNumberFormat="1" applyFont="1" applyFill="1" applyBorder="1" applyAlignment="1" applyProtection="1">
      <alignment horizontal="center" wrapText="1"/>
    </xf>
    <xf numFmtId="0" fontId="37" fillId="0" borderId="56" xfId="0" applyFont="1" applyFill="1" applyBorder="1" applyAlignment="1" applyProtection="1">
      <alignment horizontal="center"/>
    </xf>
    <xf numFmtId="0" fontId="37" fillId="0" borderId="60" xfId="0" applyFont="1" applyFill="1" applyBorder="1" applyAlignment="1" applyProtection="1">
      <alignment horizontal="center"/>
    </xf>
    <xf numFmtId="0" fontId="0" fillId="0" borderId="0" xfId="0" applyFill="1" applyBorder="1" applyAlignment="1" applyProtection="1">
      <alignment horizontal="left" vertical="top"/>
      <protection locked="0"/>
    </xf>
    <xf numFmtId="0" fontId="100" fillId="0" borderId="0" xfId="0" applyFont="1" applyFill="1" applyBorder="1" applyAlignment="1" applyProtection="1">
      <alignment horizontal="center"/>
    </xf>
    <xf numFmtId="0" fontId="106"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4" xfId="0" applyNumberFormat="1" applyFill="1" applyBorder="1" applyAlignment="1" applyProtection="1">
      <alignment horizontal="center"/>
    </xf>
    <xf numFmtId="1" fontId="0" fillId="24" borderId="49" xfId="0" applyNumberFormat="1" applyFill="1" applyBorder="1" applyAlignment="1" applyProtection="1">
      <alignment horizontal="center"/>
      <protection locked="0"/>
    </xf>
    <xf numFmtId="14" fontId="0" fillId="0" borderId="10" xfId="0" applyNumberFormat="1" applyBorder="1" applyAlignment="1" applyProtection="1">
      <alignment horizontal="center"/>
      <protection locked="0"/>
    </xf>
    <xf numFmtId="0" fontId="0" fillId="0" borderId="62" xfId="0" applyBorder="1" applyAlignment="1" applyProtection="1">
      <alignment horizontal="center"/>
    </xf>
    <xf numFmtId="0" fontId="0" fillId="0" borderId="42" xfId="0" applyFill="1" applyBorder="1" applyAlignment="1" applyProtection="1">
      <alignment horizontal="center"/>
    </xf>
    <xf numFmtId="0" fontId="1" fillId="0" borderId="41" xfId="0" applyFont="1" applyFill="1" applyBorder="1" applyAlignment="1" applyProtection="1">
      <alignment horizontal="center" wrapText="1"/>
    </xf>
    <xf numFmtId="0" fontId="0" fillId="0" borderId="41" xfId="0" applyBorder="1" applyAlignment="1">
      <alignment horizontal="center" wrapText="1"/>
    </xf>
    <xf numFmtId="0" fontId="28" fillId="0" borderId="41" xfId="0" applyFont="1" applyBorder="1" applyAlignment="1">
      <alignment horizontal="center" wrapText="1"/>
    </xf>
    <xf numFmtId="0" fontId="1" fillId="0" borderId="59" xfId="0" applyFont="1" applyFill="1" applyBorder="1" applyAlignment="1" applyProtection="1">
      <alignment horizontal="center" wrapText="1"/>
    </xf>
    <xf numFmtId="3" fontId="67" fillId="23" borderId="31" xfId="0" applyNumberFormat="1" applyFont="1" applyFill="1" applyBorder="1" applyAlignment="1" applyProtection="1">
      <alignment vertical="center"/>
      <protection locked="0"/>
    </xf>
    <xf numFmtId="3" fontId="67" fillId="23" borderId="10" xfId="0" applyNumberFormat="1" applyFont="1" applyFill="1" applyBorder="1" applyAlignment="1" applyProtection="1">
      <alignment horizontal="right" vertical="center"/>
      <protection locked="0"/>
    </xf>
    <xf numFmtId="0" fontId="77" fillId="0" borderId="63" xfId="0" applyFont="1" applyFill="1" applyBorder="1" applyAlignment="1" applyProtection="1">
      <alignment horizontal="center" vertical="center"/>
    </xf>
    <xf numFmtId="43" fontId="114" fillId="0" borderId="20" xfId="61" applyFont="1" applyFill="1" applyBorder="1" applyAlignment="1" applyProtection="1">
      <alignment vertical="center"/>
    </xf>
    <xf numFmtId="43" fontId="109" fillId="0" borderId="0" xfId="0" applyNumberFormat="1" applyFont="1" applyBorder="1" applyAlignment="1" applyProtection="1">
      <alignment vertical="center" wrapText="1"/>
    </xf>
    <xf numFmtId="0" fontId="109" fillId="0" borderId="0" xfId="0" applyFont="1" applyFill="1" applyBorder="1" applyAlignment="1" applyProtection="1">
      <alignment wrapText="1"/>
    </xf>
    <xf numFmtId="43" fontId="20" fillId="0" borderId="43" xfId="58" applyFont="1" applyFill="1" applyBorder="1" applyAlignment="1" applyProtection="1">
      <alignment horizontal="right"/>
    </xf>
    <xf numFmtId="0" fontId="28" fillId="0" borderId="64" xfId="0" applyFont="1" applyFill="1" applyBorder="1" applyAlignment="1" applyProtection="1">
      <alignment wrapText="1"/>
    </xf>
    <xf numFmtId="0" fontId="34" fillId="0" borderId="65" xfId="0" applyFont="1" applyFill="1" applyBorder="1" applyAlignment="1" applyProtection="1">
      <alignment horizontal="center" wrapText="1"/>
    </xf>
    <xf numFmtId="0" fontId="21" fillId="20" borderId="29" xfId="0" applyFont="1" applyFill="1" applyBorder="1" applyAlignment="1" applyProtection="1"/>
    <xf numFmtId="0" fontId="21" fillId="20" borderId="66" xfId="0" applyFont="1" applyFill="1" applyBorder="1" applyAlignment="1" applyProtection="1"/>
    <xf numFmtId="0" fontId="28" fillId="0" borderId="0" xfId="0" applyFont="1" applyFill="1" applyBorder="1" applyAlignment="1" applyProtection="1">
      <alignment wrapText="1"/>
    </xf>
    <xf numFmtId="9" fontId="111" fillId="26" borderId="10" xfId="56"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28" xfId="0" applyFill="1" applyBorder="1" applyProtection="1"/>
    <xf numFmtId="43" fontId="115" fillId="0" borderId="28" xfId="61" applyFont="1" applyFill="1" applyBorder="1" applyAlignment="1" applyProtection="1">
      <alignment vertical="center"/>
    </xf>
    <xf numFmtId="0" fontId="0" fillId="0" borderId="28" xfId="0" applyBorder="1" applyProtection="1"/>
    <xf numFmtId="0" fontId="0" fillId="0" borderId="28" xfId="0" applyBorder="1"/>
    <xf numFmtId="9" fontId="15" fillId="0" borderId="0" xfId="56" applyFont="1" applyProtection="1"/>
    <xf numFmtId="14" fontId="24" fillId="24" borderId="43" xfId="58" applyNumberFormat="1" applyFont="1" applyFill="1" applyBorder="1" applyAlignment="1" applyProtection="1">
      <alignment horizontal="center" vertical="center"/>
    </xf>
    <xf numFmtId="43" fontId="24" fillId="24" borderId="43" xfId="58" applyFont="1" applyFill="1" applyBorder="1" applyAlignment="1" applyProtection="1">
      <alignment horizontal="center" vertical="center"/>
    </xf>
    <xf numFmtId="15" fontId="24" fillId="24" borderId="43" xfId="58" applyNumberFormat="1" applyFont="1" applyFill="1" applyBorder="1" applyAlignment="1" applyProtection="1">
      <alignment horizontal="center" vertical="center"/>
    </xf>
    <xf numFmtId="171" fontId="24" fillId="24" borderId="43" xfId="58" applyNumberFormat="1" applyFont="1" applyFill="1" applyBorder="1" applyAlignment="1" applyProtection="1">
      <alignment horizontal="center"/>
    </xf>
    <xf numFmtId="3" fontId="24" fillId="24" borderId="43" xfId="58" applyNumberFormat="1" applyFont="1" applyFill="1" applyBorder="1" applyAlignment="1" applyProtection="1">
      <alignment horizontal="center"/>
    </xf>
    <xf numFmtId="43" fontId="24" fillId="24" borderId="43" xfId="58" applyFont="1" applyFill="1" applyBorder="1" applyAlignment="1" applyProtection="1">
      <alignment horizontal="center"/>
    </xf>
    <xf numFmtId="15" fontId="24" fillId="24" borderId="43" xfId="58" applyNumberFormat="1" applyFont="1" applyFill="1" applyBorder="1" applyAlignment="1" applyProtection="1">
      <alignment horizontal="center"/>
    </xf>
    <xf numFmtId="43" fontId="90" fillId="0" borderId="0" xfId="0" applyNumberFormat="1" applyFont="1" applyAlignment="1"/>
    <xf numFmtId="0" fontId="34" fillId="0" borderId="41" xfId="0" applyFont="1" applyFill="1" applyBorder="1" applyAlignment="1" applyProtection="1">
      <alignment horizontal="center" wrapText="1"/>
    </xf>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9" xfId="0" applyNumberFormat="1" applyFill="1" applyBorder="1" applyAlignment="1" applyProtection="1">
      <alignment horizontal="center"/>
      <protection locked="0"/>
    </xf>
    <xf numFmtId="0" fontId="0" fillId="0" borderId="26" xfId="0" applyNumberFormat="1" applyFill="1" applyBorder="1" applyAlignment="1" applyProtection="1">
      <alignment horizontal="center"/>
    </xf>
    <xf numFmtId="0" fontId="0" fillId="24" borderId="26"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3" fontId="0" fillId="24" borderId="10" xfId="0" applyNumberFormat="1" applyFill="1" applyBorder="1" applyProtection="1">
      <protection locked="0"/>
    </xf>
    <xf numFmtId="3" fontId="0" fillId="0" borderId="10" xfId="0" applyNumberFormat="1" applyFill="1" applyBorder="1" applyProtection="1"/>
    <xf numFmtId="3" fontId="0" fillId="24" borderId="68" xfId="0" applyNumberFormat="1" applyFill="1" applyBorder="1" applyProtection="1">
      <protection locked="0"/>
    </xf>
    <xf numFmtId="170" fontId="21" fillId="20" borderId="0" xfId="0" applyNumberFormat="1" applyFont="1" applyFill="1"/>
    <xf numFmtId="170"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0" fontId="0" fillId="0" borderId="0" xfId="0" applyNumberFormat="1" applyFill="1" applyBorder="1" applyProtection="1">
      <protection locked="0"/>
    </xf>
    <xf numFmtId="1" fontId="0" fillId="25" borderId="10" xfId="0" applyNumberFormat="1" applyFill="1" applyBorder="1" applyAlignment="1" applyProtection="1">
      <alignment horizontal="center"/>
      <protection locked="0"/>
    </xf>
    <xf numFmtId="1" fontId="0" fillId="25" borderId="57" xfId="0" applyNumberFormat="1" applyFill="1" applyBorder="1" applyAlignment="1" applyProtection="1">
      <alignment horizontal="center"/>
      <protection locked="0"/>
    </xf>
    <xf numFmtId="1" fontId="0" fillId="25" borderId="69" xfId="0" applyNumberFormat="1" applyFill="1" applyBorder="1" applyAlignment="1" applyProtection="1">
      <alignment horizontal="center"/>
      <protection locked="0"/>
    </xf>
    <xf numFmtId="1" fontId="0" fillId="25" borderId="70" xfId="0" applyNumberFormat="1" applyFill="1" applyBorder="1" applyAlignment="1" applyProtection="1">
      <alignment horizontal="center"/>
      <protection locked="0"/>
    </xf>
    <xf numFmtId="164" fontId="32" fillId="19" borderId="71" xfId="0" applyNumberFormat="1" applyFont="1" applyFill="1" applyBorder="1" applyAlignment="1" applyProtection="1">
      <alignment horizontal="center"/>
      <protection locked="0"/>
    </xf>
    <xf numFmtId="164" fontId="32" fillId="19" borderId="72" xfId="0" applyNumberFormat="1" applyFont="1" applyFill="1" applyBorder="1" applyAlignment="1" applyProtection="1">
      <alignment horizontal="center"/>
      <protection locked="0"/>
    </xf>
    <xf numFmtId="164" fontId="32" fillId="19" borderId="73" xfId="0" applyNumberFormat="1" applyFont="1" applyFill="1" applyBorder="1" applyAlignment="1" applyProtection="1">
      <alignment horizontal="center"/>
      <protection locked="0"/>
    </xf>
    <xf numFmtId="0" fontId="0" fillId="0" borderId="74" xfId="0" applyFill="1" applyBorder="1" applyAlignment="1" applyProtection="1">
      <alignment horizontal="center"/>
    </xf>
    <xf numFmtId="43" fontId="35" fillId="0" borderId="0" xfId="0" applyNumberFormat="1" applyFont="1"/>
    <xf numFmtId="0" fontId="0" fillId="0" borderId="0" xfId="0" applyBorder="1" applyAlignment="1">
      <alignment horizontal="left"/>
    </xf>
    <xf numFmtId="43" fontId="1" fillId="0" borderId="43" xfId="58" applyFont="1" applyBorder="1" applyAlignment="1" applyProtection="1">
      <alignment horizontal="right"/>
    </xf>
    <xf numFmtId="43" fontId="123" fillId="0" borderId="0" xfId="51" applyFont="1" applyFill="1" applyBorder="1" applyProtection="1"/>
    <xf numFmtId="3" fontId="28" fillId="25" borderId="71" xfId="0" applyNumberFormat="1" applyFont="1" applyFill="1" applyBorder="1" applyAlignment="1" applyProtection="1">
      <protection locked="0"/>
    </xf>
    <xf numFmtId="3" fontId="28" fillId="25" borderId="75"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9"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21" fillId="25" borderId="77" xfId="28" applyNumberFormat="1" applyFont="1" applyFill="1" applyBorder="1" applyAlignment="1" applyProtection="1">
      <protection locked="0"/>
    </xf>
    <xf numFmtId="164" fontId="14" fillId="19" borderId="79"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3" fontId="1" fillId="25" borderId="80" xfId="28" applyNumberFormat="1" applyFont="1" applyFill="1" applyBorder="1" applyAlignment="1" applyProtection="1">
      <protection locked="0"/>
    </xf>
    <xf numFmtId="3" fontId="1" fillId="25" borderId="80" xfId="28" applyNumberFormat="1" applyFont="1" applyFill="1" applyBorder="1" applyProtection="1">
      <protection locked="0"/>
    </xf>
    <xf numFmtId="49" fontId="25" fillId="0" borderId="81" xfId="0" applyNumberFormat="1" applyFont="1" applyFill="1" applyBorder="1" applyAlignment="1" applyProtection="1">
      <alignment vertical="center" wrapText="1"/>
    </xf>
    <xf numFmtId="0" fontId="91" fillId="0" borderId="82" xfId="0" applyNumberFormat="1" applyFont="1" applyFill="1" applyBorder="1" applyAlignment="1" applyProtection="1">
      <alignment horizontal="center" vertical="center" wrapText="1"/>
    </xf>
    <xf numFmtId="0" fontId="91" fillId="0" borderId="83" xfId="0" applyNumberFormat="1" applyFont="1" applyFill="1" applyBorder="1" applyAlignment="1" applyProtection="1">
      <alignment horizontal="center" vertical="center" wrapText="1"/>
    </xf>
    <xf numFmtId="49" fontId="26" fillId="0" borderId="84" xfId="0" applyNumberFormat="1" applyFont="1" applyFill="1" applyBorder="1" applyAlignment="1" applyProtection="1">
      <alignment wrapText="1"/>
      <protection locked="0"/>
    </xf>
    <xf numFmtId="3" fontId="1" fillId="25" borderId="85" xfId="28" applyNumberFormat="1" applyFont="1" applyFill="1" applyBorder="1" applyProtection="1">
      <protection locked="0"/>
    </xf>
    <xf numFmtId="49" fontId="26" fillId="0" borderId="84" xfId="0" applyNumberFormat="1" applyFont="1" applyFill="1" applyBorder="1" applyAlignment="1" applyProtection="1">
      <protection locked="0"/>
    </xf>
    <xf numFmtId="0" fontId="26" fillId="0" borderId="84" xfId="0" applyFont="1" applyFill="1" applyBorder="1" applyAlignment="1" applyProtection="1">
      <alignment wrapText="1"/>
      <protection locked="0"/>
    </xf>
    <xf numFmtId="0" fontId="0" fillId="0" borderId="86" xfId="0" applyBorder="1" applyAlignment="1" applyProtection="1"/>
    <xf numFmtId="3" fontId="0" fillId="0" borderId="87" xfId="0" applyNumberFormat="1" applyBorder="1" applyProtection="1"/>
    <xf numFmtId="3" fontId="0" fillId="0" borderId="88" xfId="0" applyNumberFormat="1" applyBorder="1" applyProtection="1"/>
    <xf numFmtId="49" fontId="0" fillId="0" borderId="10" xfId="0" applyNumberFormat="1" applyBorder="1" applyAlignment="1" applyProtection="1">
      <alignment horizontal="center"/>
      <protection locked="0"/>
    </xf>
    <xf numFmtId="49" fontId="0" fillId="24" borderId="10" xfId="0" applyNumberFormat="1" applyFill="1" applyBorder="1" applyProtection="1">
      <protection locked="0"/>
    </xf>
    <xf numFmtId="0" fontId="0" fillId="24" borderId="10" xfId="0" applyNumberFormat="1" applyFill="1" applyBorder="1" applyProtection="1">
      <protection locked="0"/>
    </xf>
    <xf numFmtId="0" fontId="0" fillId="0" borderId="10" xfId="0" applyNumberFormat="1" applyFill="1" applyBorder="1" applyProtection="1"/>
    <xf numFmtId="0" fontId="0" fillId="24" borderId="10" xfId="0" applyNumberFormat="1" applyFill="1" applyBorder="1" applyAlignment="1" applyProtection="1">
      <alignment horizontal="center"/>
      <protection locked="0"/>
    </xf>
    <xf numFmtId="49" fontId="0" fillId="24" borderId="68" xfId="0" applyNumberFormat="1" applyFill="1" applyBorder="1" applyAlignment="1" applyProtection="1">
      <alignment horizontal="left"/>
      <protection locked="0"/>
    </xf>
    <xf numFmtId="0" fontId="0" fillId="24" borderId="68" xfId="0" applyNumberFormat="1" applyFill="1" applyBorder="1" applyProtection="1">
      <protection locked="0"/>
    </xf>
    <xf numFmtId="0" fontId="0" fillId="24" borderId="68" xfId="0" applyNumberFormat="1" applyFill="1" applyBorder="1" applyAlignment="1" applyProtection="1">
      <alignment horizontal="center"/>
      <protection locked="0"/>
    </xf>
    <xf numFmtId="0" fontId="0" fillId="22" borderId="89" xfId="0" applyFill="1" applyBorder="1"/>
    <xf numFmtId="0" fontId="0" fillId="0" borderId="20" xfId="0" applyBorder="1" applyProtection="1"/>
    <xf numFmtId="43" fontId="39" fillId="24" borderId="90" xfId="61" applyFont="1" applyFill="1" applyBorder="1" applyAlignment="1" applyProtection="1">
      <alignment horizontal="center" vertical="center"/>
    </xf>
    <xf numFmtId="43" fontId="39" fillId="0" borderId="91" xfId="61" applyFont="1" applyFill="1" applyBorder="1" applyAlignment="1" applyProtection="1">
      <alignment vertical="center"/>
    </xf>
    <xf numFmtId="0" fontId="0" fillId="0" borderId="92" xfId="0" applyNumberFormat="1" applyFill="1" applyBorder="1"/>
    <xf numFmtId="15" fontId="27" fillId="0" borderId="93"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0" fillId="0" borderId="0" xfId="0" applyNumberFormat="1" applyFill="1" applyBorder="1" applyProtection="1">
      <protection locked="0"/>
    </xf>
    <xf numFmtId="167" fontId="0" fillId="0" borderId="10" xfId="0" applyNumberFormat="1" applyFill="1" applyBorder="1" applyAlignment="1" applyProtection="1">
      <alignment horizontal="center"/>
    </xf>
    <xf numFmtId="167" fontId="15" fillId="27" borderId="95" xfId="0" applyNumberFormat="1" applyFont="1" applyFill="1" applyBorder="1" applyAlignment="1" applyProtection="1">
      <alignment horizontal="center"/>
    </xf>
    <xf numFmtId="167" fontId="21" fillId="27" borderId="95" xfId="0" applyNumberFormat="1" applyFont="1" applyFill="1" applyBorder="1" applyAlignment="1" applyProtection="1">
      <alignment horizontal="center"/>
    </xf>
    <xf numFmtId="49" fontId="84" fillId="0" borderId="10" xfId="0" applyNumberFormat="1" applyFont="1" applyBorder="1" applyAlignment="1" applyProtection="1">
      <alignment horizontal="center"/>
      <protection locked="0"/>
    </xf>
    <xf numFmtId="43" fontId="69" fillId="0" borderId="10" xfId="51" applyFont="1" applyBorder="1" applyAlignment="1" applyProtection="1">
      <alignment horizontal="center"/>
    </xf>
    <xf numFmtId="0" fontId="69" fillId="0" borderId="10" xfId="0" applyFont="1" applyBorder="1" applyAlignment="1" applyProtection="1">
      <alignment horizontal="center"/>
    </xf>
    <xf numFmtId="0" fontId="77" fillId="0" borderId="96" xfId="0" applyFont="1" applyFill="1" applyBorder="1" applyAlignment="1" applyProtection="1">
      <alignment horizontal="center" vertical="center" wrapText="1"/>
    </xf>
    <xf numFmtId="0" fontId="77" fillId="0" borderId="97" xfId="0" applyFont="1" applyFill="1" applyBorder="1" applyAlignment="1" applyProtection="1">
      <alignment horizontal="center"/>
    </xf>
    <xf numFmtId="0" fontId="77" fillId="0" borderId="98" xfId="0" applyFont="1" applyFill="1" applyBorder="1" applyAlignment="1" applyProtection="1">
      <alignment horizontal="center"/>
    </xf>
    <xf numFmtId="0" fontId="77" fillId="0" borderId="99" xfId="0" applyNumberFormat="1" applyFont="1" applyFill="1" applyBorder="1" applyAlignment="1" applyProtection="1">
      <alignment horizontal="center"/>
    </xf>
    <xf numFmtId="0" fontId="77" fillId="0" borderId="100" xfId="0" applyNumberFormat="1" applyFont="1" applyFill="1" applyBorder="1" applyAlignment="1" applyProtection="1">
      <alignment horizontal="center"/>
    </xf>
    <xf numFmtId="0" fontId="77" fillId="0" borderId="100" xfId="0" applyNumberFormat="1" applyFont="1" applyFill="1" applyBorder="1" applyAlignment="1" applyProtection="1">
      <alignment horizontal="center" vertical="center"/>
    </xf>
    <xf numFmtId="0" fontId="77" fillId="0" borderId="101" xfId="0" applyNumberFormat="1" applyFont="1" applyFill="1" applyBorder="1" applyAlignment="1" applyProtection="1">
      <alignment horizontal="center" vertical="center"/>
    </xf>
    <xf numFmtId="0" fontId="81" fillId="0" borderId="102" xfId="0" applyNumberFormat="1" applyFont="1" applyFill="1" applyBorder="1" applyAlignment="1" applyProtection="1">
      <alignment horizontal="center" vertical="center"/>
    </xf>
    <xf numFmtId="0" fontId="81" fillId="0" borderId="103" xfId="0" applyNumberFormat="1" applyFont="1" applyFill="1" applyBorder="1" applyAlignment="1" applyProtection="1">
      <alignment horizontal="center" vertical="center"/>
    </xf>
    <xf numFmtId="0" fontId="81" fillId="0" borderId="104" xfId="0" applyNumberFormat="1" applyFont="1" applyFill="1" applyBorder="1" applyAlignment="1" applyProtection="1">
      <alignment horizontal="center" vertical="center"/>
    </xf>
    <xf numFmtId="0" fontId="77" fillId="0" borderId="105" xfId="0" applyFont="1" applyFill="1" applyBorder="1" applyAlignment="1" applyProtection="1">
      <alignment horizontal="center" vertical="center"/>
    </xf>
    <xf numFmtId="0" fontId="77" fillId="0" borderId="106" xfId="0" applyFont="1" applyFill="1" applyBorder="1" applyAlignment="1" applyProtection="1">
      <alignment horizontal="center" vertical="center"/>
    </xf>
    <xf numFmtId="0" fontId="77" fillId="0" borderId="107" xfId="0" applyFont="1" applyFill="1" applyBorder="1" applyAlignment="1" applyProtection="1">
      <alignment horizontal="center" vertical="center"/>
    </xf>
    <xf numFmtId="0" fontId="77" fillId="0" borderId="108" xfId="0" applyFont="1" applyFill="1" applyBorder="1" applyAlignment="1" applyProtection="1">
      <alignment horizontal="center" vertical="center"/>
    </xf>
    <xf numFmtId="0" fontId="2" fillId="0" borderId="109" xfId="0" applyFont="1" applyFill="1" applyBorder="1" applyAlignment="1" applyProtection="1">
      <alignment horizontal="center"/>
    </xf>
    <xf numFmtId="164" fontId="14" fillId="19" borderId="106" xfId="0" applyNumberFormat="1" applyFont="1" applyFill="1" applyBorder="1" applyAlignment="1" applyProtection="1">
      <alignment horizontal="center"/>
      <protection locked="0"/>
    </xf>
    <xf numFmtId="167" fontId="0" fillId="20" borderId="10" xfId="0" applyNumberFormat="1" applyFill="1" applyBorder="1" applyAlignment="1" applyProtection="1">
      <alignment horizontal="center"/>
    </xf>
    <xf numFmtId="167" fontId="0" fillId="0" borderId="10" xfId="0" applyNumberFormat="1" applyBorder="1" applyAlignment="1" applyProtection="1">
      <alignment horizontal="center"/>
    </xf>
    <xf numFmtId="167" fontId="0" fillId="20" borderId="68" xfId="0" applyNumberFormat="1" applyFill="1" applyBorder="1" applyAlignment="1" applyProtection="1">
      <alignment horizontal="center"/>
    </xf>
    <xf numFmtId="167" fontId="0" fillId="0" borderId="68" xfId="0" applyNumberFormat="1" applyBorder="1" applyAlignment="1" applyProtection="1">
      <alignment horizontal="center"/>
    </xf>
    <xf numFmtId="3" fontId="67" fillId="28" borderId="10" xfId="0" applyNumberFormat="1" applyFont="1" applyFill="1" applyBorder="1" applyAlignment="1" applyProtection="1">
      <alignment vertical="center"/>
      <protection locked="0"/>
    </xf>
    <xf numFmtId="3" fontId="67" fillId="28" borderId="31" xfId="0" applyNumberFormat="1" applyFont="1" applyFill="1" applyBorder="1" applyAlignment="1" applyProtection="1">
      <alignment vertical="center"/>
      <protection locked="0"/>
    </xf>
    <xf numFmtId="3" fontId="67" fillId="23" borderId="31" xfId="0" applyNumberFormat="1" applyFont="1" applyFill="1" applyBorder="1" applyAlignment="1" applyProtection="1">
      <alignment horizontal="right" vertical="center"/>
      <protection locked="0"/>
    </xf>
    <xf numFmtId="0" fontId="0" fillId="0" borderId="68" xfId="0" applyNumberFormat="1" applyFill="1" applyBorder="1" applyProtection="1"/>
    <xf numFmtId="3" fontId="0" fillId="0" borderId="68" xfId="0" applyNumberFormat="1" applyFill="1" applyBorder="1" applyProtection="1"/>
    <xf numFmtId="167" fontId="0" fillId="0" borderId="68" xfId="0" applyNumberFormat="1" applyFill="1" applyBorder="1" applyAlignment="1" applyProtection="1">
      <alignment horizontal="center"/>
    </xf>
    <xf numFmtId="0" fontId="0" fillId="0" borderId="60" xfId="0" applyBorder="1" applyAlignment="1" applyProtection="1">
      <alignment horizontal="center" wrapText="1"/>
    </xf>
    <xf numFmtId="3" fontId="1" fillId="0" borderId="68" xfId="28" applyNumberFormat="1" applyFont="1" applyFill="1" applyBorder="1" applyAlignment="1" applyProtection="1">
      <alignment horizontal="right"/>
    </xf>
    <xf numFmtId="3" fontId="0" fillId="0" borderId="68" xfId="0" applyNumberFormat="1" applyBorder="1" applyAlignment="1" applyProtection="1">
      <alignment horizontal="right" wrapText="1"/>
    </xf>
    <xf numFmtId="0" fontId="0" fillId="35" borderId="26" xfId="0" applyNumberFormat="1" applyFill="1" applyBorder="1" applyAlignment="1" applyProtection="1">
      <alignment horizontal="center"/>
      <protection locked="0"/>
    </xf>
    <xf numFmtId="3" fontId="0" fillId="24" borderId="58" xfId="0" applyNumberFormat="1" applyFill="1" applyBorder="1" applyAlignment="1" applyProtection="1">
      <alignment horizontal="right" wrapText="1"/>
      <protection locked="0"/>
    </xf>
    <xf numFmtId="3" fontId="0" fillId="0" borderId="58" xfId="0" applyNumberFormat="1" applyBorder="1" applyAlignment="1" applyProtection="1">
      <alignment horizontal="right" wrapText="1"/>
    </xf>
    <xf numFmtId="3" fontId="0" fillId="0" borderId="61" xfId="0" applyNumberFormat="1" applyBorder="1" applyAlignment="1" applyProtection="1">
      <alignment horizontal="right" wrapText="1"/>
    </xf>
    <xf numFmtId="167" fontId="0" fillId="0" borderId="58" xfId="0" applyNumberFormat="1" applyFill="1" applyBorder="1" applyProtection="1"/>
    <xf numFmtId="167" fontId="0" fillId="0" borderId="61" xfId="0" applyNumberFormat="1" applyFill="1" applyBorder="1" applyProtection="1"/>
    <xf numFmtId="0" fontId="34" fillId="22" borderId="0" xfId="0" applyFont="1" applyFill="1" applyBorder="1" applyAlignment="1" applyProtection="1">
      <alignment horizontal="left" vertical="top" wrapText="1"/>
      <protection locked="0"/>
    </xf>
    <xf numFmtId="3" fontId="67" fillId="28" borderId="10" xfId="0" applyNumberFormat="1" applyFont="1" applyFill="1" applyBorder="1" applyAlignment="1" applyProtection="1">
      <alignment horizontal="center" vertical="center"/>
      <protection locked="0"/>
    </xf>
    <xf numFmtId="3" fontId="2" fillId="22" borderId="10" xfId="0" applyNumberFormat="1" applyFont="1" applyFill="1" applyBorder="1" applyAlignment="1" applyProtection="1">
      <alignment horizontal="center" vertical="center"/>
      <protection locked="0"/>
    </xf>
    <xf numFmtId="3" fontId="67" fillId="22" borderId="10" xfId="0" applyNumberFormat="1" applyFont="1" applyFill="1" applyBorder="1" applyAlignment="1" applyProtection="1">
      <alignment horizontal="center" vertical="center"/>
      <protection locked="0"/>
    </xf>
    <xf numFmtId="3" fontId="2" fillId="23" borderId="10" xfId="0" applyNumberFormat="1" applyFont="1" applyFill="1" applyBorder="1" applyAlignment="1" applyProtection="1">
      <alignment horizontal="center" vertical="center"/>
      <protection locked="0"/>
    </xf>
    <xf numFmtId="3" fontId="67" fillId="23" borderId="10" xfId="0" applyNumberFormat="1" applyFont="1" applyFill="1" applyBorder="1" applyAlignment="1" applyProtection="1">
      <alignment horizontal="center" vertical="center"/>
      <protection locked="0"/>
    </xf>
    <xf numFmtId="3" fontId="2" fillId="28" borderId="10" xfId="0" applyNumberFormat="1" applyFont="1" applyFill="1" applyBorder="1" applyAlignment="1" applyProtection="1">
      <alignment horizontal="center" vertical="center"/>
      <protection locked="0"/>
    </xf>
    <xf numFmtId="49" fontId="26" fillId="0" borderId="84" xfId="0" applyNumberFormat="1" applyFont="1" applyFill="1" applyBorder="1" applyAlignment="1" applyProtection="1">
      <alignment horizontal="justify" wrapText="1"/>
      <protection locked="0"/>
    </xf>
    <xf numFmtId="0" fontId="139" fillId="22" borderId="29" xfId="0" applyFont="1" applyFill="1" applyBorder="1" applyAlignment="1">
      <alignment horizontal="justify" vertical="center" wrapText="1"/>
    </xf>
    <xf numFmtId="0" fontId="140" fillId="22" borderId="46" xfId="0" applyFont="1" applyFill="1" applyBorder="1" applyAlignment="1">
      <alignment horizontal="justify" vertical="center" wrapText="1"/>
    </xf>
    <xf numFmtId="0" fontId="140" fillId="22" borderId="47" xfId="0" applyFont="1" applyFill="1" applyBorder="1" applyAlignment="1">
      <alignment horizontal="justify" vertical="center" wrapText="1"/>
    </xf>
    <xf numFmtId="0" fontId="139" fillId="22" borderId="29" xfId="0" applyFont="1" applyFill="1" applyBorder="1" applyAlignment="1">
      <alignment horizontal="left" vertical="center" wrapText="1"/>
    </xf>
    <xf numFmtId="0" fontId="139" fillId="22" borderId="46" xfId="0" applyFont="1" applyFill="1" applyBorder="1" applyAlignment="1">
      <alignment horizontal="left" vertical="center" wrapText="1"/>
    </xf>
    <xf numFmtId="0" fontId="139" fillId="22" borderId="47" xfId="0" applyFont="1" applyFill="1" applyBorder="1" applyAlignment="1">
      <alignment horizontal="left" vertical="center" wrapText="1"/>
    </xf>
    <xf numFmtId="0" fontId="139" fillId="0" borderId="46" xfId="0" applyFont="1" applyBorder="1" applyAlignment="1" applyProtection="1">
      <alignment horizontal="left" vertical="center" wrapText="1"/>
      <protection locked="0"/>
    </xf>
    <xf numFmtId="0" fontId="139" fillId="0" borderId="47" xfId="0" applyFont="1" applyBorder="1" applyAlignment="1" applyProtection="1">
      <alignment horizontal="left" vertical="center" wrapText="1"/>
      <protection locked="0"/>
    </xf>
    <xf numFmtId="0" fontId="141" fillId="0" borderId="10" xfId="0" applyFont="1" applyFill="1" applyBorder="1" applyAlignment="1" applyProtection="1">
      <alignment horizontal="center"/>
    </xf>
    <xf numFmtId="1" fontId="2" fillId="28" borderId="10" xfId="0" quotePrefix="1" applyNumberFormat="1" applyFont="1" applyFill="1" applyBorder="1" applyAlignment="1" applyProtection="1">
      <alignment horizontal="center" vertical="center"/>
      <protection locked="0"/>
    </xf>
    <xf numFmtId="0" fontId="0" fillId="0" borderId="21" xfId="0" applyBorder="1" applyAlignment="1" applyProtection="1">
      <alignment horizontal="center"/>
    </xf>
    <xf numFmtId="0" fontId="142" fillId="0" borderId="29" xfId="0" applyFont="1" applyBorder="1" applyAlignment="1" applyProtection="1">
      <alignment horizontal="left" vertical="center" wrapText="1"/>
      <protection locked="0"/>
    </xf>
    <xf numFmtId="0" fontId="77" fillId="0" borderId="233" xfId="0" applyFont="1" applyFill="1" applyBorder="1" applyAlignment="1" applyProtection="1">
      <alignment horizontal="center" vertical="center" wrapText="1"/>
    </xf>
    <xf numFmtId="3" fontId="28" fillId="0" borderId="10" xfId="0" quotePrefix="1" applyNumberFormat="1" applyFont="1" applyBorder="1" applyAlignment="1" applyProtection="1">
      <alignment horizontal="right" vertical="center" wrapText="1"/>
    </xf>
    <xf numFmtId="3" fontId="28" fillId="0" borderId="10" xfId="0" applyNumberFormat="1" applyFont="1" applyBorder="1" applyAlignment="1" applyProtection="1">
      <alignment horizontal="right" vertical="center" wrapText="1"/>
    </xf>
    <xf numFmtId="3" fontId="151" fillId="23" borderId="10" xfId="0" applyNumberFormat="1" applyFont="1" applyFill="1" applyBorder="1" applyAlignment="1" applyProtection="1">
      <alignment horizontal="center" vertical="center"/>
      <protection locked="0"/>
    </xf>
    <xf numFmtId="173" fontId="151" fillId="28" borderId="10" xfId="0" applyNumberFormat="1" applyFont="1" applyFill="1" applyBorder="1" applyAlignment="1" applyProtection="1">
      <alignment horizontal="center" vertical="center"/>
      <protection locked="0"/>
    </xf>
    <xf numFmtId="3" fontId="151" fillId="28" borderId="10" xfId="0" applyNumberFormat="1" applyFont="1" applyFill="1" applyBorder="1" applyAlignment="1" applyProtection="1">
      <alignment horizontal="center" vertical="center"/>
      <protection locked="0"/>
    </xf>
    <xf numFmtId="3" fontId="77" fillId="23" borderId="10" xfId="0" applyNumberFormat="1" applyFont="1" applyFill="1" applyBorder="1" applyAlignment="1" applyProtection="1">
      <alignment horizontal="center" vertical="center"/>
      <protection locked="0"/>
    </xf>
    <xf numFmtId="3" fontId="77" fillId="28" borderId="10" xfId="0" applyNumberFormat="1" applyFont="1" applyFill="1" applyBorder="1" applyAlignment="1" applyProtection="1">
      <alignment horizontal="center" vertical="center"/>
      <protection locked="0"/>
    </xf>
    <xf numFmtId="173" fontId="77" fillId="28" borderId="10" xfId="0" applyNumberFormat="1" applyFont="1" applyFill="1" applyBorder="1" applyAlignment="1" applyProtection="1">
      <alignment horizontal="center" vertical="center"/>
      <protection locked="0"/>
    </xf>
    <xf numFmtId="4" fontId="6" fillId="0" borderId="76" xfId="28" applyNumberFormat="1" applyFont="1" applyFill="1" applyBorder="1" applyAlignment="1" applyProtection="1"/>
    <xf numFmtId="4" fontId="6" fillId="0" borderId="78" xfId="28" applyNumberFormat="1" applyFont="1" applyFill="1" applyBorder="1" applyAlignment="1" applyProtection="1"/>
    <xf numFmtId="3" fontId="152" fillId="28" borderId="10" xfId="0" applyNumberFormat="1" applyFont="1" applyFill="1" applyBorder="1" applyAlignment="1" applyProtection="1">
      <alignment horizontal="center" vertical="center"/>
      <protection locked="0"/>
    </xf>
    <xf numFmtId="3" fontId="151" fillId="23" borderId="10" xfId="0" applyNumberFormat="1" applyFont="1" applyFill="1" applyBorder="1" applyAlignment="1" applyProtection="1">
      <alignment vertical="center"/>
      <protection locked="0"/>
    </xf>
    <xf numFmtId="0" fontId="0" fillId="19" borderId="0" xfId="0" applyFill="1" applyBorder="1" applyAlignment="1" applyProtection="1">
      <alignment horizontal="center" vertical="center" textRotation="90"/>
    </xf>
    <xf numFmtId="49" fontId="28" fillId="0" borderId="0" xfId="0" applyNumberFormat="1" applyFont="1" applyAlignment="1" applyProtection="1">
      <alignment horizontal="center"/>
    </xf>
    <xf numFmtId="0" fontId="113" fillId="0" borderId="0" xfId="0" applyFont="1" applyFill="1" applyAlignment="1" applyProtection="1">
      <alignment horizontal="right"/>
    </xf>
    <xf numFmtId="0" fontId="0" fillId="0" borderId="0" xfId="0" applyFill="1" applyProtection="1"/>
    <xf numFmtId="0" fontId="12" fillId="0" borderId="0" xfId="0" applyFont="1" applyFill="1"/>
    <xf numFmtId="0" fontId="141" fillId="37" borderId="10" xfId="0" applyFont="1" applyFill="1" applyBorder="1" applyAlignment="1" applyProtection="1">
      <alignment horizontal="center"/>
    </xf>
    <xf numFmtId="0" fontId="21" fillId="37" borderId="0" xfId="0" applyFont="1" applyFill="1"/>
    <xf numFmtId="0" fontId="0" fillId="37" borderId="0" xfId="0" applyFill="1"/>
    <xf numFmtId="0" fontId="67" fillId="0" borderId="67" xfId="0" applyFont="1" applyFill="1" applyBorder="1" applyAlignment="1" applyProtection="1">
      <alignment horizontal="center"/>
    </xf>
    <xf numFmtId="0" fontId="67" fillId="0" borderId="29" xfId="0" applyFont="1" applyFill="1" applyBorder="1" applyAlignment="1" applyProtection="1">
      <alignment horizontal="center"/>
    </xf>
    <xf numFmtId="0" fontId="67" fillId="29" borderId="10" xfId="0" applyFont="1" applyFill="1" applyBorder="1" applyAlignment="1" applyProtection="1">
      <alignment horizontal="center"/>
    </xf>
    <xf numFmtId="0" fontId="67" fillId="0" borderId="30" xfId="0" applyFont="1" applyFill="1" applyBorder="1" applyAlignment="1" applyProtection="1">
      <alignment horizontal="center"/>
    </xf>
    <xf numFmtId="0" fontId="30" fillId="22" borderId="0" xfId="0" applyFont="1" applyFill="1" applyBorder="1" applyAlignment="1" applyProtection="1">
      <alignment horizontal="left" vertical="top"/>
      <protection locked="0"/>
    </xf>
    <xf numFmtId="0" fontId="0" fillId="0" borderId="0" xfId="0" applyBorder="1" applyAlignment="1">
      <alignment horizontal="left" vertical="top"/>
    </xf>
    <xf numFmtId="0" fontId="34" fillId="22" borderId="0" xfId="0" applyFont="1" applyFill="1" applyBorder="1" applyAlignment="1" applyProtection="1">
      <alignment horizontal="left" vertical="top"/>
      <protection locked="0"/>
    </xf>
    <xf numFmtId="0" fontId="0" fillId="0" borderId="0" xfId="0" applyAlignment="1">
      <alignment vertical="top"/>
    </xf>
    <xf numFmtId="0" fontId="0" fillId="0" borderId="0" xfId="0" applyFill="1" applyBorder="1" applyAlignment="1">
      <alignment horizontal="left" vertical="top" wrapText="1"/>
    </xf>
    <xf numFmtId="0" fontId="0" fillId="0" borderId="0" xfId="0" applyFill="1" applyAlignment="1">
      <alignment vertical="top"/>
    </xf>
    <xf numFmtId="3" fontId="67" fillId="22" borderId="10" xfId="0" quotePrefix="1" applyNumberFormat="1" applyFont="1" applyFill="1" applyBorder="1" applyAlignment="1" applyProtection="1">
      <alignment horizontal="center" vertical="center"/>
      <protection locked="0"/>
    </xf>
    <xf numFmtId="2" fontId="151" fillId="22" borderId="10" xfId="0" applyNumberFormat="1" applyFont="1" applyFill="1" applyBorder="1" applyAlignment="1" applyProtection="1">
      <alignment horizontal="center" vertical="center"/>
      <protection locked="0"/>
    </xf>
    <xf numFmtId="2" fontId="151" fillId="28" borderId="10" xfId="0" applyNumberFormat="1" applyFont="1" applyFill="1" applyBorder="1" applyAlignment="1" applyProtection="1">
      <alignment horizontal="center" vertical="center"/>
      <protection locked="0"/>
    </xf>
    <xf numFmtId="2" fontId="67" fillId="22" borderId="10" xfId="0" applyNumberFormat="1" applyFont="1" applyFill="1" applyBorder="1" applyAlignment="1" applyProtection="1">
      <alignment vertical="center"/>
      <protection locked="0"/>
    </xf>
    <xf numFmtId="43" fontId="138" fillId="0" borderId="175" xfId="61" applyFill="1" applyBorder="1" applyAlignment="1" applyProtection="1">
      <alignment vertical="center"/>
    </xf>
    <xf numFmtId="174" fontId="67" fillId="28" borderId="10" xfId="0" applyNumberFormat="1" applyFont="1" applyFill="1" applyBorder="1" applyAlignment="1" applyProtection="1">
      <alignment vertical="center"/>
      <protection locked="0"/>
    </xf>
    <xf numFmtId="174" fontId="151" fillId="28" borderId="10" xfId="0" applyNumberFormat="1" applyFont="1" applyFill="1" applyBorder="1" applyAlignment="1" applyProtection="1">
      <alignment vertical="center"/>
      <protection locked="0"/>
    </xf>
    <xf numFmtId="174" fontId="67" fillId="23" borderId="10" xfId="0" applyNumberFormat="1" applyFont="1" applyFill="1" applyBorder="1" applyAlignment="1" applyProtection="1">
      <alignment horizontal="right" vertical="center"/>
      <protection locked="0"/>
    </xf>
    <xf numFmtId="174" fontId="151" fillId="23" borderId="10" xfId="0" applyNumberFormat="1" applyFont="1" applyFill="1" applyBorder="1" applyAlignment="1" applyProtection="1">
      <alignment vertical="center"/>
      <protection locked="0"/>
    </xf>
    <xf numFmtId="174" fontId="151" fillId="23" borderId="10" xfId="0" applyNumberFormat="1" applyFont="1" applyFill="1" applyBorder="1" applyAlignment="1" applyProtection="1">
      <alignment horizontal="right" vertical="center"/>
      <protection locked="0"/>
    </xf>
    <xf numFmtId="174" fontId="28" fillId="0" borderId="10" xfId="0" applyNumberFormat="1" applyFont="1" applyBorder="1" applyAlignment="1" applyProtection="1">
      <alignment horizontal="center" vertical="center" wrapText="1"/>
    </xf>
    <xf numFmtId="174" fontId="67" fillId="23" borderId="10" xfId="0" applyNumberFormat="1" applyFont="1" applyFill="1" applyBorder="1" applyAlignment="1" applyProtection="1">
      <alignment horizontal="center" vertical="center"/>
      <protection locked="0"/>
    </xf>
    <xf numFmtId="174" fontId="151" fillId="23" borderId="10" xfId="0" applyNumberFormat="1" applyFont="1" applyFill="1" applyBorder="1" applyAlignment="1" applyProtection="1">
      <alignment horizontal="center" vertical="center"/>
      <protection locked="0"/>
    </xf>
    <xf numFmtId="174" fontId="151" fillId="28" borderId="10" xfId="0" applyNumberFormat="1" applyFont="1" applyFill="1" applyBorder="1" applyAlignment="1" applyProtection="1">
      <alignment horizontal="center" vertical="center"/>
      <protection locked="0"/>
    </xf>
    <xf numFmtId="175" fontId="1" fillId="0" borderId="10" xfId="58" applyNumberFormat="1" applyFont="1" applyFill="1" applyBorder="1" applyAlignment="1" applyProtection="1">
      <alignment horizontal="center"/>
      <protection locked="0"/>
    </xf>
    <xf numFmtId="164" fontId="161" fillId="19" borderId="79" xfId="0" applyNumberFormat="1" applyFont="1" applyFill="1" applyBorder="1" applyAlignment="1" applyProtection="1">
      <alignment horizontal="center"/>
      <protection locked="0"/>
    </xf>
    <xf numFmtId="3" fontId="67" fillId="23" borderId="109" xfId="0" applyNumberFormat="1" applyFont="1" applyFill="1" applyBorder="1" applyAlignment="1" applyProtection="1">
      <alignment vertical="center"/>
      <protection locked="0"/>
    </xf>
    <xf numFmtId="3" fontId="67" fillId="23" borderId="237" xfId="0" applyNumberFormat="1" applyFont="1" applyFill="1" applyBorder="1" applyAlignment="1" applyProtection="1">
      <alignment vertical="center"/>
      <protection locked="0"/>
    </xf>
    <xf numFmtId="164" fontId="14" fillId="0" borderId="0" xfId="0" applyNumberFormat="1" applyFont="1" applyFill="1" applyBorder="1" applyAlignment="1" applyProtection="1">
      <alignment horizontal="center"/>
      <protection locked="0"/>
    </xf>
    <xf numFmtId="3" fontId="67" fillId="0" borderId="0" xfId="0" applyNumberFormat="1" applyFont="1" applyFill="1" applyBorder="1" applyAlignment="1" applyProtection="1">
      <alignment vertical="center"/>
      <protection locked="0"/>
    </xf>
    <xf numFmtId="174" fontId="67" fillId="0" borderId="0" xfId="0" applyNumberFormat="1" applyFont="1" applyFill="1" applyBorder="1" applyAlignment="1" applyProtection="1">
      <alignment horizontal="center" vertical="center"/>
      <protection locked="0"/>
    </xf>
    <xf numFmtId="3" fontId="67" fillId="0" borderId="0" xfId="0" applyNumberFormat="1" applyFont="1" applyFill="1" applyBorder="1" applyAlignment="1" applyProtection="1">
      <alignment horizontal="center" vertical="center"/>
      <protection locked="0"/>
    </xf>
    <xf numFmtId="3" fontId="151" fillId="0" borderId="0" xfId="0" applyNumberFormat="1" applyFont="1" applyFill="1" applyBorder="1" applyAlignment="1" applyProtection="1">
      <alignment vertical="center"/>
      <protection locked="0"/>
    </xf>
    <xf numFmtId="174" fontId="151" fillId="0" borderId="0" xfId="0" applyNumberFormat="1" applyFont="1" applyFill="1" applyBorder="1" applyAlignment="1" applyProtection="1">
      <alignment horizontal="center" vertical="center"/>
      <protection locked="0"/>
    </xf>
    <xf numFmtId="3" fontId="67" fillId="0" borderId="0" xfId="0" applyNumberFormat="1" applyFont="1" applyFill="1" applyBorder="1" applyAlignment="1" applyProtection="1">
      <alignment horizontal="right" vertical="center"/>
      <protection locked="0"/>
    </xf>
    <xf numFmtId="3" fontId="151" fillId="0" borderId="0" xfId="0" applyNumberFormat="1" applyFont="1" applyFill="1" applyBorder="1" applyAlignment="1" applyProtection="1">
      <alignment horizontal="right" vertical="center"/>
      <protection locked="0"/>
    </xf>
    <xf numFmtId="173" fontId="67" fillId="0" borderId="0" xfId="0" applyNumberFormat="1" applyFont="1" applyFill="1" applyBorder="1" applyAlignment="1" applyProtection="1">
      <alignment horizontal="center" vertical="center"/>
      <protection locked="0"/>
    </xf>
    <xf numFmtId="3" fontId="151" fillId="0" borderId="0" xfId="0" applyNumberFormat="1" applyFont="1" applyFill="1" applyBorder="1" applyAlignment="1" applyProtection="1">
      <alignment horizontal="center" vertical="center"/>
      <protection locked="0"/>
    </xf>
    <xf numFmtId="174" fontId="67" fillId="0" borderId="0" xfId="0" applyNumberFormat="1" applyFont="1" applyFill="1" applyBorder="1" applyAlignment="1" applyProtection="1">
      <alignment vertical="center"/>
      <protection locked="0"/>
    </xf>
    <xf numFmtId="174" fontId="151" fillId="0" borderId="0" xfId="0" applyNumberFormat="1" applyFont="1" applyFill="1" applyBorder="1" applyAlignment="1" applyProtection="1">
      <alignment vertical="center"/>
      <protection locked="0"/>
    </xf>
    <xf numFmtId="164" fontId="161" fillId="19" borderId="238" xfId="0" applyNumberFormat="1" applyFont="1" applyFill="1" applyBorder="1" applyAlignment="1" applyProtection="1">
      <alignment horizontal="center"/>
      <protection locked="0"/>
    </xf>
    <xf numFmtId="164" fontId="14" fillId="19" borderId="108" xfId="0" applyNumberFormat="1" applyFont="1" applyFill="1" applyBorder="1" applyAlignment="1" applyProtection="1">
      <alignment horizontal="center"/>
      <protection locked="0"/>
    </xf>
    <xf numFmtId="3" fontId="67" fillId="0" borderId="0" xfId="0" applyNumberFormat="1" applyFont="1" applyFill="1" applyBorder="1" applyAlignment="1" applyProtection="1">
      <alignment vertical="center"/>
    </xf>
    <xf numFmtId="10" fontId="67" fillId="0" borderId="0" xfId="0" applyNumberFormat="1" applyFont="1" applyFill="1" applyBorder="1" applyAlignment="1" applyProtection="1">
      <alignment vertical="center"/>
    </xf>
    <xf numFmtId="174" fontId="67" fillId="0" borderId="0" xfId="0" applyNumberFormat="1" applyFont="1" applyFill="1" applyBorder="1" applyAlignment="1" applyProtection="1">
      <alignment vertical="center"/>
    </xf>
    <xf numFmtId="9" fontId="67" fillId="28" borderId="10" xfId="0" applyNumberFormat="1" applyFont="1" applyFill="1" applyBorder="1" applyAlignment="1" applyProtection="1">
      <alignment horizontal="center" vertical="center"/>
      <protection locked="0"/>
    </xf>
    <xf numFmtId="3" fontId="67" fillId="0" borderId="10" xfId="0" applyNumberFormat="1" applyFont="1" applyFill="1" applyBorder="1" applyAlignment="1" applyProtection="1">
      <alignment horizontal="center" vertical="center"/>
    </xf>
    <xf numFmtId="9" fontId="67" fillId="0" borderId="10" xfId="0" applyNumberFormat="1" applyFont="1" applyFill="1" applyBorder="1" applyAlignment="1" applyProtection="1">
      <alignment horizontal="center" vertical="center"/>
    </xf>
    <xf numFmtId="174" fontId="67" fillId="29" borderId="10" xfId="0" applyNumberFormat="1" applyFont="1" applyFill="1" applyBorder="1" applyAlignment="1" applyProtection="1">
      <alignment horizontal="center" vertical="center"/>
    </xf>
    <xf numFmtId="3" fontId="67" fillId="0" borderId="94" xfId="0" applyNumberFormat="1" applyFont="1" applyFill="1" applyBorder="1" applyAlignment="1" applyProtection="1">
      <alignment horizontal="center" vertical="center"/>
    </xf>
    <xf numFmtId="9" fontId="67" fillId="29" borderId="10" xfId="0" applyNumberFormat="1" applyFont="1" applyFill="1" applyBorder="1" applyAlignment="1" applyProtection="1">
      <alignment horizontal="center" vertical="center"/>
    </xf>
    <xf numFmtId="9" fontId="67" fillId="0" borderId="94" xfId="0" applyNumberFormat="1" applyFont="1" applyFill="1" applyBorder="1" applyAlignment="1" applyProtection="1">
      <alignment horizontal="center" vertical="center"/>
    </xf>
    <xf numFmtId="0" fontId="32" fillId="25" borderId="58" xfId="0" applyFont="1" applyFill="1" applyBorder="1" applyAlignment="1" applyProtection="1">
      <alignment horizontal="center"/>
    </xf>
    <xf numFmtId="0" fontId="32" fillId="25" borderId="61" xfId="0" applyFont="1" applyFill="1" applyBorder="1" applyAlignment="1" applyProtection="1">
      <alignment horizontal="center"/>
    </xf>
    <xf numFmtId="172" fontId="34" fillId="0" borderId="0" xfId="0" applyNumberFormat="1" applyFont="1" applyFill="1" applyBorder="1" applyAlignment="1" applyProtection="1">
      <alignment horizontal="justify" vertical="center" wrapText="1"/>
      <protection locked="0"/>
    </xf>
    <xf numFmtId="0" fontId="0" fillId="0" borderId="0" xfId="0" applyFill="1" applyBorder="1" applyAlignment="1">
      <alignment horizontal="left"/>
    </xf>
    <xf numFmtId="0" fontId="34" fillId="0" borderId="0" xfId="0" applyFont="1" applyFill="1" applyBorder="1" applyAlignment="1" applyProtection="1">
      <alignment horizontal="left" wrapText="1"/>
      <protection locked="0"/>
    </xf>
    <xf numFmtId="0" fontId="0" fillId="0" borderId="0" xfId="0" applyFill="1" applyBorder="1" applyAlignment="1">
      <alignment horizontal="left" wrapText="1"/>
    </xf>
    <xf numFmtId="49" fontId="21" fillId="20" borderId="29" xfId="0" applyNumberFormat="1" applyFont="1" applyFill="1" applyBorder="1" applyAlignment="1" applyProtection="1"/>
    <xf numFmtId="174" fontId="28" fillId="0" borderId="10" xfId="0" quotePrefix="1" applyNumberFormat="1" applyFont="1" applyBorder="1" applyAlignment="1" applyProtection="1">
      <alignment horizontal="center" vertical="center" wrapText="1"/>
    </xf>
    <xf numFmtId="174" fontId="67" fillId="28" borderId="10" xfId="0" applyNumberFormat="1" applyFont="1" applyFill="1" applyBorder="1" applyAlignment="1" applyProtection="1">
      <alignment horizontal="center" vertical="center"/>
      <protection locked="0"/>
    </xf>
    <xf numFmtId="9" fontId="67" fillId="23" borderId="10" xfId="0" applyNumberFormat="1" applyFont="1" applyFill="1" applyBorder="1" applyAlignment="1" applyProtection="1">
      <alignment horizontal="center" vertical="center"/>
      <protection locked="0"/>
    </xf>
    <xf numFmtId="9" fontId="151" fillId="23" borderId="10" xfId="0" applyNumberFormat="1" applyFont="1" applyFill="1" applyBorder="1" applyAlignment="1" applyProtection="1">
      <alignment horizontal="center" vertical="center"/>
      <protection locked="0"/>
    </xf>
    <xf numFmtId="174" fontId="67" fillId="0" borderId="10" xfId="0" applyNumberFormat="1" applyFont="1" applyFill="1" applyBorder="1" applyAlignment="1" applyProtection="1">
      <alignment horizontal="center" vertical="center"/>
    </xf>
    <xf numFmtId="43" fontId="17" fillId="30" borderId="0" xfId="39"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28" fillId="0" borderId="0" xfId="0" applyFont="1" applyAlignment="1">
      <alignment horizontal="center"/>
    </xf>
    <xf numFmtId="0" fontId="129" fillId="0" borderId="0" xfId="0" applyFont="1" applyAlignment="1">
      <alignment horizontal="center"/>
    </xf>
    <xf numFmtId="0" fontId="0" fillId="0" borderId="111" xfId="0" applyBorder="1" applyAlignment="1">
      <alignment horizontal="center"/>
    </xf>
    <xf numFmtId="0" fontId="63" fillId="0" borderId="29" xfId="0" applyFont="1" applyBorder="1" applyAlignment="1">
      <alignment horizontal="left" vertical="center" wrapText="1"/>
    </xf>
    <xf numFmtId="0" fontId="63" fillId="0" borderId="46" xfId="0" applyFont="1" applyBorder="1" applyAlignment="1">
      <alignment horizontal="left" vertical="center" wrapText="1"/>
    </xf>
    <xf numFmtId="0" fontId="63" fillId="0" borderId="47" xfId="0" applyFont="1" applyBorder="1" applyAlignment="1">
      <alignment horizontal="left" vertical="center" wrapText="1"/>
    </xf>
    <xf numFmtId="0" fontId="0" fillId="0" borderId="111" xfId="0" applyBorder="1" applyAlignment="1">
      <alignment horizontal="center" wrapText="1"/>
    </xf>
    <xf numFmtId="0" fontId="0" fillId="0" borderId="0" xfId="0" applyBorder="1" applyAlignment="1">
      <alignment horizontal="center" wrapText="1"/>
    </xf>
    <xf numFmtId="0" fontId="87" fillId="24" borderId="29" xfId="0" applyFont="1" applyFill="1" applyBorder="1" applyAlignment="1">
      <alignment horizontal="center"/>
    </xf>
    <xf numFmtId="0" fontId="87" fillId="24" borderId="46" xfId="0" applyFont="1" applyFill="1" applyBorder="1" applyAlignment="1">
      <alignment horizontal="center"/>
    </xf>
    <xf numFmtId="0" fontId="87" fillId="24" borderId="47" xfId="0" applyFont="1" applyFill="1" applyBorder="1" applyAlignment="1">
      <alignment horizontal="center"/>
    </xf>
    <xf numFmtId="0" fontId="89" fillId="0" borderId="29" xfId="0" applyFont="1" applyBorder="1" applyAlignment="1">
      <alignment horizontal="justify" vertical="center" wrapText="1"/>
    </xf>
    <xf numFmtId="0" fontId="89" fillId="0" borderId="46" xfId="0" applyFont="1" applyBorder="1" applyAlignment="1">
      <alignment horizontal="justify" vertical="center" wrapText="1"/>
    </xf>
    <xf numFmtId="0" fontId="89" fillId="0" borderId="47" xfId="0" applyFont="1" applyBorder="1" applyAlignment="1">
      <alignment horizontal="justify" vertical="center" wrapText="1"/>
    </xf>
    <xf numFmtId="0" fontId="0" fillId="0" borderId="0" xfId="0" applyBorder="1" applyAlignment="1">
      <alignment horizontal="center"/>
    </xf>
    <xf numFmtId="0" fontId="86" fillId="0" borderId="0" xfId="0" applyFont="1" applyAlignment="1">
      <alignment horizontal="center"/>
    </xf>
    <xf numFmtId="43" fontId="17" fillId="31" borderId="0" xfId="47" applyFont="1" applyFill="1" applyAlignment="1" applyProtection="1">
      <alignment horizontal="center" vertical="center"/>
    </xf>
    <xf numFmtId="0" fontId="87" fillId="25" borderId="29" xfId="0" applyFont="1" applyFill="1" applyBorder="1" applyAlignment="1">
      <alignment horizontal="center"/>
    </xf>
    <xf numFmtId="0" fontId="87" fillId="25" borderId="46" xfId="0" applyFont="1" applyFill="1" applyBorder="1" applyAlignment="1">
      <alignment horizontal="center"/>
    </xf>
    <xf numFmtId="0" fontId="87" fillId="25" borderId="47" xfId="0" applyFont="1" applyFill="1" applyBorder="1" applyAlignment="1">
      <alignment horizontal="center"/>
    </xf>
    <xf numFmtId="9" fontId="89" fillId="0" borderId="29" xfId="56" applyFont="1" applyBorder="1" applyAlignment="1">
      <alignment horizontal="justify" vertical="center" wrapText="1"/>
    </xf>
    <xf numFmtId="9" fontId="89" fillId="0" borderId="46" xfId="56" applyFont="1" applyBorder="1" applyAlignment="1">
      <alignment horizontal="justify" vertical="center" wrapText="1"/>
    </xf>
    <xf numFmtId="9" fontId="89" fillId="0" borderId="47" xfId="56" applyFont="1" applyBorder="1" applyAlignment="1">
      <alignment horizontal="justify" vertical="center" wrapText="1"/>
    </xf>
    <xf numFmtId="43" fontId="88" fillId="0" borderId="29" xfId="0" applyNumberFormat="1" applyFont="1" applyBorder="1" applyAlignment="1">
      <alignment horizontal="left" vertical="center" wrapText="1"/>
    </xf>
    <xf numFmtId="0" fontId="88" fillId="0" borderId="46" xfId="0" applyFont="1" applyBorder="1" applyAlignment="1">
      <alignment horizontal="left" vertical="center" wrapText="1"/>
    </xf>
    <xf numFmtId="0" fontId="88" fillId="0" borderId="47" xfId="0" applyFont="1" applyBorder="1" applyAlignment="1">
      <alignment horizontal="left" vertical="center" wrapText="1"/>
    </xf>
    <xf numFmtId="0" fontId="88" fillId="0" borderId="46" xfId="0" applyFont="1" applyBorder="1" applyAlignment="1">
      <alignment horizontal="left" vertical="center"/>
    </xf>
    <xf numFmtId="0" fontId="88" fillId="0" borderId="47" xfId="0" applyFont="1" applyBorder="1" applyAlignment="1">
      <alignment horizontal="left" vertical="center"/>
    </xf>
    <xf numFmtId="43" fontId="88" fillId="0" borderId="29" xfId="0" applyNumberFormat="1" applyFont="1" applyBorder="1" applyAlignment="1">
      <alignment horizontal="justify" vertical="center" wrapText="1"/>
    </xf>
    <xf numFmtId="0" fontId="88" fillId="0" borderId="46" xfId="0" applyFont="1" applyBorder="1" applyAlignment="1">
      <alignment horizontal="justify" vertical="center"/>
    </xf>
    <xf numFmtId="0" fontId="88" fillId="0" borderId="47" xfId="0" applyFont="1" applyBorder="1" applyAlignment="1">
      <alignment horizontal="justify" vertical="center"/>
    </xf>
    <xf numFmtId="0" fontId="0" fillId="0" borderId="29"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143" fillId="22" borderId="29" xfId="0" applyFont="1" applyFill="1" applyBorder="1" applyAlignment="1">
      <alignment horizontal="center" vertical="center" wrapText="1"/>
    </xf>
    <xf numFmtId="0" fontId="143" fillId="22" borderId="46" xfId="0" applyFont="1" applyFill="1" applyBorder="1" applyAlignment="1">
      <alignment horizontal="center" vertical="center"/>
    </xf>
    <xf numFmtId="0" fontId="143" fillId="22" borderId="47" xfId="0" applyFont="1" applyFill="1" applyBorder="1" applyAlignment="1">
      <alignment horizontal="center" vertical="center"/>
    </xf>
    <xf numFmtId="0" fontId="144" fillId="22" borderId="29" xfId="0" applyFont="1" applyFill="1" applyBorder="1" applyAlignment="1">
      <alignment horizontal="center" vertical="center"/>
    </xf>
    <xf numFmtId="0" fontId="144" fillId="22" borderId="46" xfId="0" applyFont="1" applyFill="1" applyBorder="1" applyAlignment="1">
      <alignment horizontal="center" vertical="center"/>
    </xf>
    <xf numFmtId="0" fontId="144" fillId="22" borderId="47" xfId="0" applyFont="1" applyFill="1" applyBorder="1" applyAlignment="1">
      <alignment horizontal="center" vertical="center"/>
    </xf>
    <xf numFmtId="0" fontId="24" fillId="0" borderId="29"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47" xfId="0" applyFont="1" applyBorder="1" applyAlignment="1">
      <alignment horizontal="center" vertical="center" wrapText="1"/>
    </xf>
    <xf numFmtId="0" fontId="93" fillId="22" borderId="29" xfId="0" applyFont="1" applyFill="1" applyBorder="1" applyAlignment="1">
      <alignment horizontal="center" wrapText="1"/>
    </xf>
    <xf numFmtId="0" fontId="93" fillId="22" borderId="46" xfId="0" applyFont="1" applyFill="1" applyBorder="1" applyAlignment="1">
      <alignment horizontal="center" wrapText="1"/>
    </xf>
    <xf numFmtId="0" fontId="93" fillId="22" borderId="47" xfId="0" applyFont="1" applyFill="1" applyBorder="1" applyAlignment="1">
      <alignment horizontal="center" wrapText="1"/>
    </xf>
    <xf numFmtId="0" fontId="93" fillId="22" borderId="29" xfId="0" applyFont="1" applyFill="1" applyBorder="1" applyAlignment="1">
      <alignment horizontal="center"/>
    </xf>
    <xf numFmtId="0" fontId="93" fillId="22" borderId="46" xfId="0" applyFont="1" applyFill="1" applyBorder="1" applyAlignment="1">
      <alignment horizontal="center"/>
    </xf>
    <xf numFmtId="0" fontId="93" fillId="22" borderId="47" xfId="0" applyFont="1" applyFill="1" applyBorder="1" applyAlignment="1">
      <alignment horizontal="center"/>
    </xf>
    <xf numFmtId="0" fontId="139" fillId="0" borderId="29" xfId="0" applyFont="1" applyBorder="1" applyAlignment="1" applyProtection="1">
      <alignment horizontal="center" vertical="center" wrapText="1"/>
      <protection locked="0"/>
    </xf>
    <xf numFmtId="0" fontId="139" fillId="0" borderId="46" xfId="0" applyFont="1" applyBorder="1" applyAlignment="1" applyProtection="1">
      <alignment horizontal="center" vertical="center" wrapText="1"/>
      <protection locked="0"/>
    </xf>
    <xf numFmtId="0" fontId="139" fillId="0" borderId="47" xfId="0" applyFont="1" applyBorder="1" applyAlignment="1" applyProtection="1">
      <alignment horizontal="center" vertical="center" wrapText="1"/>
      <protection locked="0"/>
    </xf>
    <xf numFmtId="0" fontId="142" fillId="0" borderId="29" xfId="0" applyFont="1" applyBorder="1" applyAlignment="1" applyProtection="1">
      <alignment horizontal="left" vertical="center" wrapText="1"/>
      <protection locked="0"/>
    </xf>
    <xf numFmtId="0" fontId="139" fillId="0" borderId="46" xfId="0" applyFont="1" applyBorder="1" applyAlignment="1" applyProtection="1">
      <alignment horizontal="left" vertical="center" wrapText="1"/>
      <protection locked="0"/>
    </xf>
    <xf numFmtId="0" fontId="139" fillId="0" borderId="47" xfId="0" applyFont="1" applyBorder="1" applyAlignment="1" applyProtection="1">
      <alignment horizontal="left" vertical="center" wrapText="1"/>
      <protection locked="0"/>
    </xf>
    <xf numFmtId="0" fontId="145" fillId="0" borderId="29" xfId="0" applyFont="1" applyBorder="1" applyAlignment="1" applyProtection="1">
      <alignment vertical="center" wrapText="1"/>
      <protection locked="0"/>
    </xf>
    <xf numFmtId="0" fontId="140" fillId="0" borderId="46" xfId="0" applyFont="1" applyBorder="1" applyAlignment="1" applyProtection="1">
      <alignment vertical="center" wrapText="1"/>
      <protection locked="0"/>
    </xf>
    <xf numFmtId="0" fontId="140" fillId="0" borderId="47" xfId="0" applyFont="1" applyBorder="1" applyAlignment="1" applyProtection="1">
      <alignment vertical="center" wrapText="1"/>
      <protection locked="0"/>
    </xf>
    <xf numFmtId="0" fontId="142" fillId="0" borderId="46" xfId="0" applyFont="1" applyBorder="1" applyAlignment="1" applyProtection="1">
      <alignment horizontal="left" vertical="center" wrapText="1"/>
      <protection locked="0"/>
    </xf>
    <xf numFmtId="0" fontId="142" fillId="0" borderId="47" xfId="0" applyFont="1" applyBorder="1" applyAlignment="1" applyProtection="1">
      <alignment horizontal="left" vertical="center" wrapText="1"/>
      <protection locked="0"/>
    </xf>
    <xf numFmtId="0" fontId="142" fillId="0" borderId="29" xfId="0" applyFont="1" applyBorder="1" applyAlignment="1" applyProtection="1">
      <alignment horizontal="justify" vertical="center" wrapText="1"/>
      <protection locked="0"/>
    </xf>
    <xf numFmtId="0" fontId="140" fillId="0" borderId="46" xfId="0" applyFont="1" applyBorder="1" applyAlignment="1" applyProtection="1">
      <alignment horizontal="justify" vertical="center" wrapText="1"/>
      <protection locked="0"/>
    </xf>
    <xf numFmtId="0" fontId="140" fillId="0" borderId="47" xfId="0" applyFont="1" applyBorder="1" applyAlignment="1" applyProtection="1">
      <alignment horizontal="justify" vertical="center" wrapText="1"/>
      <protection locked="0"/>
    </xf>
    <xf numFmtId="0" fontId="145" fillId="0" borderId="29" xfId="0" applyFont="1" applyFill="1" applyBorder="1" applyAlignment="1" applyProtection="1">
      <alignment vertical="center" wrapText="1"/>
      <protection locked="0"/>
    </xf>
    <xf numFmtId="0" fontId="145" fillId="0" borderId="46" xfId="0" applyFont="1" applyFill="1" applyBorder="1" applyAlignment="1" applyProtection="1">
      <alignment vertical="center" wrapText="1"/>
      <protection locked="0"/>
    </xf>
    <xf numFmtId="0" fontId="145" fillId="0" borderId="47" xfId="0" applyFont="1" applyFill="1" applyBorder="1" applyAlignment="1" applyProtection="1">
      <alignment vertical="center" wrapText="1"/>
      <protection locked="0"/>
    </xf>
    <xf numFmtId="0" fontId="88" fillId="0" borderId="29" xfId="0" applyFont="1" applyBorder="1" applyAlignment="1" applyProtection="1">
      <alignment vertical="center" wrapText="1"/>
      <protection locked="0"/>
    </xf>
    <xf numFmtId="0" fontId="88" fillId="0" borderId="46" xfId="0" applyFont="1" applyBorder="1" applyAlignment="1" applyProtection="1">
      <alignment vertical="center" wrapText="1"/>
      <protection locked="0"/>
    </xf>
    <xf numFmtId="0" fontId="88" fillId="0" borderId="47" xfId="0" applyFont="1" applyBorder="1" applyAlignment="1" applyProtection="1">
      <alignment vertical="center" wrapText="1"/>
      <protection locked="0"/>
    </xf>
    <xf numFmtId="0" fontId="63" fillId="0" borderId="29" xfId="0" applyFont="1" applyBorder="1" applyAlignment="1" applyProtection="1">
      <alignment horizontal="left" vertical="center" wrapText="1"/>
      <protection locked="0"/>
    </xf>
    <xf numFmtId="0" fontId="63" fillId="0" borderId="46" xfId="0" applyFont="1" applyBorder="1" applyAlignment="1" applyProtection="1">
      <alignment horizontal="left" vertical="center" wrapText="1"/>
      <protection locked="0"/>
    </xf>
    <xf numFmtId="0" fontId="63" fillId="0" borderId="47" xfId="0" applyFont="1" applyBorder="1" applyAlignment="1" applyProtection="1">
      <alignment horizontal="left" vertical="center" wrapText="1"/>
      <protection locked="0"/>
    </xf>
    <xf numFmtId="0" fontId="88" fillId="0" borderId="46" xfId="0" applyFont="1" applyBorder="1" applyAlignment="1">
      <alignment horizontal="justify" vertical="center" wrapText="1"/>
    </xf>
    <xf numFmtId="0" fontId="88" fillId="0" borderId="47" xfId="0" applyFont="1" applyBorder="1" applyAlignment="1">
      <alignment horizontal="justify" vertical="center" wrapText="1"/>
    </xf>
    <xf numFmtId="0" fontId="63" fillId="0" borderId="29" xfId="0" applyFont="1" applyBorder="1" applyAlignment="1">
      <alignment horizontal="justify" vertical="center" wrapText="1"/>
    </xf>
    <xf numFmtId="43" fontId="88" fillId="0" borderId="112" xfId="0" applyNumberFormat="1" applyFont="1" applyBorder="1" applyAlignment="1">
      <alignment horizontal="left" vertical="center" wrapText="1"/>
    </xf>
    <xf numFmtId="0" fontId="88" fillId="0" borderId="111" xfId="0" applyFont="1" applyBorder="1" applyAlignment="1">
      <alignment horizontal="left" vertical="center" wrapText="1"/>
    </xf>
    <xf numFmtId="0" fontId="88" fillId="0" borderId="113" xfId="0" applyFont="1" applyBorder="1" applyAlignment="1">
      <alignment horizontal="left" vertical="center" wrapText="1"/>
    </xf>
    <xf numFmtId="0" fontId="88" fillId="0" borderId="67" xfId="0" applyFont="1" applyBorder="1" applyAlignment="1">
      <alignment horizontal="left" vertical="center" wrapText="1"/>
    </xf>
    <xf numFmtId="0" fontId="88" fillId="0" borderId="106" xfId="0" applyFont="1" applyBorder="1" applyAlignment="1">
      <alignment horizontal="left" vertical="center" wrapText="1"/>
    </xf>
    <xf numFmtId="0" fontId="88" fillId="0" borderId="108" xfId="0" applyFont="1" applyBorder="1" applyAlignment="1">
      <alignment horizontal="left" vertical="center" wrapText="1"/>
    </xf>
    <xf numFmtId="0" fontId="63" fillId="0" borderId="46" xfId="0" applyFont="1" applyBorder="1" applyAlignment="1">
      <alignment horizontal="justify" vertical="center" wrapText="1"/>
    </xf>
    <xf numFmtId="0" fontId="63" fillId="0" borderId="47" xfId="0" applyFont="1" applyBorder="1" applyAlignment="1">
      <alignment horizontal="justify" vertical="center" wrapText="1"/>
    </xf>
    <xf numFmtId="0" fontId="63" fillId="0" borderId="112" xfId="0" applyFont="1" applyBorder="1" applyAlignment="1">
      <alignment horizontal="justify" wrapText="1"/>
    </xf>
    <xf numFmtId="0" fontId="63" fillId="0" borderId="111" xfId="0" applyFont="1" applyBorder="1" applyAlignment="1">
      <alignment horizontal="justify" wrapText="1"/>
    </xf>
    <xf numFmtId="0" fontId="63" fillId="0" borderId="113" xfId="0" applyFont="1" applyBorder="1" applyAlignment="1">
      <alignment horizontal="justify" wrapText="1"/>
    </xf>
    <xf numFmtId="0" fontId="89" fillId="0" borderId="67" xfId="0" applyFont="1" applyBorder="1" applyAlignment="1">
      <alignment horizontal="justify" vertical="center" wrapText="1"/>
    </xf>
    <xf numFmtId="0" fontId="89" fillId="0" borderId="106" xfId="0" applyFont="1" applyBorder="1" applyAlignment="1">
      <alignment horizontal="justify" vertical="center" wrapText="1"/>
    </xf>
    <xf numFmtId="0" fontId="89" fillId="0" borderId="108" xfId="0" applyFont="1" applyBorder="1" applyAlignment="1">
      <alignment horizontal="justify" vertical="center" wrapText="1"/>
    </xf>
    <xf numFmtId="0" fontId="121" fillId="0" borderId="29" xfId="0" applyFont="1" applyBorder="1" applyAlignment="1">
      <alignment horizontal="justify" vertical="center" wrapText="1"/>
    </xf>
    <xf numFmtId="0" fontId="121" fillId="0" borderId="46" xfId="0" applyFont="1" applyBorder="1" applyAlignment="1">
      <alignment horizontal="justify" vertical="center" wrapText="1"/>
    </xf>
    <xf numFmtId="0" fontId="121" fillId="0" borderId="47" xfId="0" applyFont="1" applyBorder="1" applyAlignment="1">
      <alignment horizontal="justify" vertical="center" wrapText="1"/>
    </xf>
    <xf numFmtId="0" fontId="121" fillId="0" borderId="29" xfId="0" applyFont="1" applyBorder="1" applyAlignment="1">
      <alignment horizontal="left" vertical="center" wrapText="1"/>
    </xf>
    <xf numFmtId="0" fontId="118" fillId="0" borderId="46" xfId="0" applyFont="1" applyBorder="1" applyAlignment="1">
      <alignment horizontal="left" vertical="center" wrapText="1"/>
    </xf>
    <xf numFmtId="0" fontId="118" fillId="0" borderId="47"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1" xfId="0" applyFont="1" applyBorder="1" applyAlignment="1">
      <alignment horizontal="left" vertical="center" wrapText="1"/>
    </xf>
    <xf numFmtId="0" fontId="63" fillId="0" borderId="113" xfId="0" applyFont="1" applyBorder="1" applyAlignment="1">
      <alignment horizontal="left" vertical="center" wrapText="1"/>
    </xf>
    <xf numFmtId="0" fontId="63" fillId="0" borderId="67" xfId="0" applyFont="1" applyBorder="1" applyAlignment="1">
      <alignment horizontal="left" vertical="center" wrapText="1"/>
    </xf>
    <xf numFmtId="0" fontId="63" fillId="0" borderId="106" xfId="0" applyFont="1" applyBorder="1" applyAlignment="1">
      <alignment horizontal="left" vertical="center" wrapText="1"/>
    </xf>
    <xf numFmtId="0" fontId="63" fillId="0" borderId="108" xfId="0" applyFont="1" applyBorder="1" applyAlignment="1">
      <alignment horizontal="left" vertical="center" wrapText="1"/>
    </xf>
    <xf numFmtId="0" fontId="137" fillId="0" borderId="29" xfId="0" applyFont="1" applyBorder="1" applyAlignment="1" applyProtection="1">
      <alignment horizontal="left" vertical="center" wrapText="1"/>
      <protection locked="0"/>
    </xf>
    <xf numFmtId="0" fontId="140" fillId="0" borderId="46" xfId="0" applyFont="1" applyBorder="1" applyAlignment="1" applyProtection="1">
      <alignment horizontal="left" vertical="center" wrapText="1"/>
      <protection locked="0"/>
    </xf>
    <xf numFmtId="0" fontId="140" fillId="0" borderId="47" xfId="0" applyFont="1" applyBorder="1" applyAlignment="1" applyProtection="1">
      <alignment horizontal="left" vertical="center" wrapText="1"/>
      <protection locked="0"/>
    </xf>
    <xf numFmtId="0" fontId="121" fillId="0" borderId="67" xfId="0" applyFont="1" applyBorder="1" applyAlignment="1">
      <alignment horizontal="justify" vertical="center" wrapText="1"/>
    </xf>
    <xf numFmtId="0" fontId="121" fillId="0" borderId="106" xfId="0" applyFont="1" applyBorder="1" applyAlignment="1">
      <alignment horizontal="justify" vertical="center" wrapText="1"/>
    </xf>
    <xf numFmtId="0" fontId="121" fillId="0" borderId="108" xfId="0" applyFont="1" applyBorder="1" applyAlignment="1">
      <alignment horizontal="justify" vertical="center" wrapText="1"/>
    </xf>
    <xf numFmtId="0" fontId="137" fillId="0" borderId="29" xfId="0" applyNumberFormat="1" applyFont="1" applyBorder="1" applyAlignment="1" applyProtection="1">
      <alignment horizontal="left" vertical="center" wrapText="1"/>
      <protection locked="0"/>
    </xf>
    <xf numFmtId="0" fontId="139" fillId="0" borderId="46" xfId="0" applyNumberFormat="1" applyFont="1" applyBorder="1" applyAlignment="1" applyProtection="1">
      <alignment horizontal="left" vertical="center" wrapText="1"/>
      <protection locked="0"/>
    </xf>
    <xf numFmtId="0" fontId="139" fillId="0" borderId="47" xfId="0" applyNumberFormat="1" applyFont="1" applyBorder="1" applyAlignment="1" applyProtection="1">
      <alignment horizontal="left" vertical="center" wrapText="1"/>
      <protection locked="0"/>
    </xf>
    <xf numFmtId="0" fontId="140" fillId="22" borderId="29" xfId="0" applyFont="1" applyFill="1" applyBorder="1" applyAlignment="1">
      <alignment vertical="center" wrapText="1"/>
    </xf>
    <xf numFmtId="0" fontId="140" fillId="22" borderId="46" xfId="0" applyFont="1" applyFill="1" applyBorder="1" applyAlignment="1">
      <alignment vertical="center" wrapText="1"/>
    </xf>
    <xf numFmtId="0" fontId="140" fillId="22" borderId="47" xfId="0" applyFont="1" applyFill="1" applyBorder="1" applyAlignment="1">
      <alignment vertical="center" wrapText="1"/>
    </xf>
    <xf numFmtId="0" fontId="136" fillId="0" borderId="29" xfId="0" applyFont="1" applyFill="1" applyBorder="1" applyAlignment="1" applyProtection="1">
      <alignment vertical="center" wrapText="1"/>
      <protection locked="0"/>
    </xf>
    <xf numFmtId="0" fontId="140" fillId="0" borderId="46" xfId="0" applyFont="1" applyFill="1" applyBorder="1" applyAlignment="1" applyProtection="1">
      <alignment vertical="center" wrapText="1"/>
      <protection locked="0"/>
    </xf>
    <xf numFmtId="0" fontId="140" fillId="0" borderId="47" xfId="0" applyFont="1" applyFill="1" applyBorder="1" applyAlignment="1" applyProtection="1">
      <alignment vertical="center" wrapText="1"/>
      <protection locked="0"/>
    </xf>
    <xf numFmtId="0" fontId="137" fillId="0" borderId="29" xfId="0" applyFont="1" applyBorder="1" applyAlignment="1" applyProtection="1">
      <alignment horizontal="justify" vertical="center" wrapText="1"/>
      <protection locked="0"/>
    </xf>
    <xf numFmtId="0" fontId="63" fillId="0" borderId="29" xfId="0" applyFont="1" applyBorder="1" applyAlignment="1" applyProtection="1">
      <alignment horizontal="justify" vertical="center" wrapText="1"/>
      <protection locked="0"/>
    </xf>
    <xf numFmtId="0" fontId="89" fillId="0" borderId="46" xfId="0" applyFont="1" applyBorder="1" applyAlignment="1" applyProtection="1">
      <alignment horizontal="justify" vertical="center" wrapText="1"/>
      <protection locked="0"/>
    </xf>
    <xf numFmtId="0" fontId="89" fillId="0" borderId="47" xfId="0" applyFont="1" applyBorder="1" applyAlignment="1" applyProtection="1">
      <alignment horizontal="justify" vertical="center" wrapText="1"/>
      <protection locked="0"/>
    </xf>
    <xf numFmtId="0" fontId="97" fillId="0" borderId="29" xfId="0" applyFont="1" applyFill="1" applyBorder="1" applyAlignment="1" applyProtection="1">
      <alignment vertical="center" wrapText="1"/>
      <protection locked="0"/>
    </xf>
    <xf numFmtId="0" fontId="97" fillId="0" borderId="46" xfId="0" applyFont="1" applyFill="1" applyBorder="1" applyAlignment="1" applyProtection="1">
      <alignment vertical="center" wrapText="1"/>
      <protection locked="0"/>
    </xf>
    <xf numFmtId="0" fontId="97" fillId="0" borderId="47" xfId="0" applyFont="1" applyFill="1" applyBorder="1" applyAlignment="1" applyProtection="1">
      <alignment vertical="center" wrapText="1"/>
      <protection locked="0"/>
    </xf>
    <xf numFmtId="0" fontId="139" fillId="0" borderId="29" xfId="0" applyFont="1" applyFill="1" applyBorder="1" applyAlignment="1" applyProtection="1">
      <alignment horizontal="justify" vertical="center" wrapText="1"/>
      <protection locked="0"/>
    </xf>
    <xf numFmtId="0" fontId="140" fillId="0" borderId="46" xfId="0" applyFont="1" applyFill="1" applyBorder="1" applyAlignment="1" applyProtection="1">
      <alignment horizontal="justify" vertical="center" wrapText="1"/>
      <protection locked="0"/>
    </xf>
    <xf numFmtId="0" fontId="140" fillId="0" borderId="47" xfId="0" applyFont="1" applyFill="1" applyBorder="1" applyAlignment="1" applyProtection="1">
      <alignment horizontal="justify" vertical="center" wrapText="1"/>
      <protection locked="0"/>
    </xf>
    <xf numFmtId="0" fontId="139" fillId="0" borderId="29" xfId="0" applyFont="1" applyBorder="1" applyAlignment="1" applyProtection="1">
      <alignment horizontal="left" vertical="center" wrapText="1"/>
      <protection locked="0"/>
    </xf>
    <xf numFmtId="0" fontId="67" fillId="0" borderId="115" xfId="0" applyFont="1" applyFill="1" applyBorder="1" applyAlignment="1" applyProtection="1">
      <alignment horizontal="center" vertical="center" wrapText="1"/>
    </xf>
    <xf numFmtId="0" fontId="67" fillId="0" borderId="128" xfId="0" applyFont="1" applyFill="1" applyBorder="1" applyAlignment="1" applyProtection="1">
      <alignment horizontal="center" vertical="center" wrapText="1"/>
    </xf>
    <xf numFmtId="49" fontId="141" fillId="23" borderId="127" xfId="0" applyNumberFormat="1" applyFont="1" applyFill="1" applyBorder="1" applyAlignment="1" applyProtection="1">
      <alignment horizontal="left" vertical="center" wrapText="1"/>
      <protection locked="0"/>
    </xf>
    <xf numFmtId="49" fontId="141" fillId="23" borderId="10" xfId="0" applyNumberFormat="1" applyFont="1" applyFill="1" applyBorder="1" applyAlignment="1" applyProtection="1">
      <alignment horizontal="left" vertical="center" wrapText="1"/>
      <protection locked="0"/>
    </xf>
    <xf numFmtId="49" fontId="141" fillId="23" borderId="29" xfId="0" applyNumberFormat="1" applyFont="1" applyFill="1" applyBorder="1" applyAlignment="1" applyProtection="1">
      <alignment horizontal="left" vertical="center" wrapText="1"/>
      <protection locked="0"/>
    </xf>
    <xf numFmtId="0" fontId="67" fillId="0" borderId="47" xfId="0" applyFont="1" applyFill="1" applyBorder="1" applyAlignment="1" applyProtection="1">
      <alignment horizontal="center" vertical="center" wrapText="1"/>
    </xf>
    <xf numFmtId="0" fontId="67" fillId="0" borderId="114" xfId="0" applyFont="1" applyFill="1" applyBorder="1" applyAlignment="1" applyProtection="1">
      <alignment horizontal="center" vertical="center" wrapText="1"/>
    </xf>
    <xf numFmtId="0" fontId="141" fillId="22" borderId="115" xfId="0" applyNumberFormat="1" applyFont="1" applyFill="1" applyBorder="1" applyAlignment="1" applyProtection="1">
      <alignment horizontal="center" vertical="center" wrapText="1"/>
      <protection locked="0"/>
    </xf>
    <xf numFmtId="0" fontId="141" fillId="22" borderId="47" xfId="0" applyNumberFormat="1" applyFont="1" applyFill="1" applyBorder="1" applyAlignment="1" applyProtection="1">
      <alignment horizontal="center" vertical="center" wrapText="1"/>
      <protection locked="0"/>
    </xf>
    <xf numFmtId="0" fontId="141" fillId="23" borderId="115" xfId="0" applyNumberFormat="1" applyFont="1" applyFill="1" applyBorder="1" applyAlignment="1" applyProtection="1">
      <alignment horizontal="center" vertical="center" wrapText="1"/>
      <protection locked="0"/>
    </xf>
    <xf numFmtId="49" fontId="141" fillId="23" borderId="119" xfId="0" applyNumberFormat="1" applyFont="1" applyFill="1" applyBorder="1" applyAlignment="1" applyProtection="1">
      <alignment horizontal="center" vertical="center" wrapText="1"/>
      <protection locked="0"/>
    </xf>
    <xf numFmtId="49" fontId="141" fillId="23" borderId="120" xfId="0" applyNumberFormat="1" applyFont="1" applyFill="1" applyBorder="1" applyAlignment="1" applyProtection="1">
      <alignment horizontal="center" vertical="center" wrapText="1"/>
      <protection locked="0"/>
    </xf>
    <xf numFmtId="0" fontId="67" fillId="0" borderId="105" xfId="0" applyFont="1" applyFill="1" applyBorder="1" applyAlignment="1" applyProtection="1">
      <alignment horizontal="left" vertical="center" wrapText="1"/>
    </xf>
    <xf numFmtId="0" fontId="67" fillId="0" borderId="106"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24" xfId="0" applyFont="1" applyFill="1" applyBorder="1" applyAlignment="1" applyProtection="1">
      <alignment horizontal="left" vertical="center" wrapText="1"/>
    </xf>
    <xf numFmtId="0" fontId="67" fillId="0" borderId="125" xfId="0" applyFont="1" applyFill="1" applyBorder="1" applyAlignment="1" applyProtection="1">
      <alignment horizontal="left" vertical="center" wrapText="1"/>
    </xf>
    <xf numFmtId="0" fontId="67" fillId="0" borderId="126" xfId="0" applyFont="1" applyFill="1" applyBorder="1" applyAlignment="1" applyProtection="1">
      <alignment horizontal="left" vertical="center" wrapText="1"/>
    </xf>
    <xf numFmtId="0" fontId="67" fillId="29" borderId="115" xfId="0" applyFont="1" applyFill="1" applyBorder="1" applyAlignment="1" applyProtection="1">
      <alignment horizontal="center" vertical="center" wrapText="1"/>
    </xf>
    <xf numFmtId="0" fontId="141" fillId="28" borderId="115" xfId="0" applyNumberFormat="1" applyFont="1" applyFill="1" applyBorder="1" applyAlignment="1" applyProtection="1">
      <alignment horizontal="center" vertical="center" wrapText="1"/>
      <protection locked="0"/>
    </xf>
    <xf numFmtId="49" fontId="141" fillId="33" borderId="127" xfId="0" applyNumberFormat="1" applyFont="1" applyFill="1" applyBorder="1" applyAlignment="1" applyProtection="1">
      <alignment horizontal="left" vertical="center" wrapText="1"/>
      <protection locked="0"/>
    </xf>
    <xf numFmtId="49" fontId="141" fillId="33" borderId="10" xfId="0" applyNumberFormat="1" applyFont="1" applyFill="1" applyBorder="1" applyAlignment="1" applyProtection="1">
      <alignment horizontal="left" vertical="center" wrapText="1"/>
      <protection locked="0"/>
    </xf>
    <xf numFmtId="49" fontId="141" fillId="33" borderId="29" xfId="0" applyNumberFormat="1" applyFont="1" applyFill="1" applyBorder="1" applyAlignment="1" applyProtection="1">
      <alignment horizontal="left" vertical="center" wrapText="1"/>
      <protection locked="0"/>
    </xf>
    <xf numFmtId="0" fontId="67" fillId="0" borderId="134" xfId="0" applyFont="1" applyFill="1" applyBorder="1" applyAlignment="1" applyProtection="1">
      <alignment horizontal="left" vertical="center" wrapText="1"/>
    </xf>
    <xf numFmtId="0" fontId="67" fillId="0" borderId="135" xfId="0" applyFont="1" applyFill="1" applyBorder="1" applyAlignment="1" applyProtection="1">
      <alignment horizontal="left" vertical="center" wrapText="1"/>
    </xf>
    <xf numFmtId="0" fontId="67" fillId="0" borderId="136" xfId="0" applyFont="1" applyFill="1" applyBorder="1" applyAlignment="1" applyProtection="1">
      <alignment horizontal="left" vertical="center" wrapText="1"/>
    </xf>
    <xf numFmtId="0" fontId="67" fillId="0" borderId="137" xfId="0" applyFont="1" applyFill="1" applyBorder="1" applyAlignment="1" applyProtection="1">
      <alignment horizontal="left" vertical="center" wrapText="1"/>
    </xf>
    <xf numFmtId="0" fontId="67" fillId="0" borderId="46" xfId="0" applyFont="1" applyFill="1" applyBorder="1" applyAlignment="1" applyProtection="1">
      <alignment horizontal="left" vertical="center" wrapText="1"/>
    </xf>
    <xf numFmtId="0" fontId="67" fillId="0" borderId="138" xfId="0" applyFont="1" applyFill="1" applyBorder="1" applyAlignment="1" applyProtection="1">
      <alignment horizontal="left" vertical="center" wrapText="1"/>
    </xf>
    <xf numFmtId="9" fontId="33" fillId="0" borderId="116" xfId="56" applyFont="1" applyFill="1" applyBorder="1" applyAlignment="1" applyProtection="1">
      <alignment horizontal="center" vertical="center"/>
    </xf>
    <xf numFmtId="9" fontId="33" fillId="0" borderId="117" xfId="56" applyFont="1" applyFill="1" applyBorder="1" applyAlignment="1" applyProtection="1">
      <alignment horizontal="center" vertical="center"/>
    </xf>
    <xf numFmtId="9" fontId="33" fillId="0" borderId="118" xfId="56" applyFont="1" applyFill="1" applyBorder="1" applyAlignment="1" applyProtection="1">
      <alignment horizontal="center" vertical="center"/>
    </xf>
    <xf numFmtId="0" fontId="141" fillId="28" borderId="234" xfId="0" applyNumberFormat="1" applyFont="1" applyFill="1" applyBorder="1" applyAlignment="1" applyProtection="1">
      <alignment horizontal="center" vertical="center" wrapText="1"/>
      <protection locked="0"/>
    </xf>
    <xf numFmtId="0" fontId="141" fillId="28" borderId="107" xfId="0" applyNumberFormat="1" applyFont="1" applyFill="1" applyBorder="1" applyAlignment="1" applyProtection="1">
      <alignment horizontal="center" vertical="center" wrapText="1"/>
      <protection locked="0"/>
    </xf>
    <xf numFmtId="49" fontId="141" fillId="28" borderId="119" xfId="0" applyNumberFormat="1" applyFont="1" applyFill="1" applyBorder="1" applyAlignment="1" applyProtection="1">
      <alignment horizontal="center" vertical="center" wrapText="1"/>
      <protection locked="0"/>
    </xf>
    <xf numFmtId="49" fontId="141" fillId="28" borderId="120" xfId="0" applyNumberFormat="1" applyFont="1" applyFill="1" applyBorder="1" applyAlignment="1" applyProtection="1">
      <alignment horizontal="center" vertical="center" wrapText="1"/>
      <protection locked="0"/>
    </xf>
    <xf numFmtId="0" fontId="0" fillId="32" borderId="121" xfId="0" applyFill="1" applyBorder="1" applyAlignment="1" applyProtection="1">
      <alignment horizontal="center"/>
    </xf>
    <xf numFmtId="0" fontId="0" fillId="32" borderId="122" xfId="0" applyFill="1" applyBorder="1" applyAlignment="1" applyProtection="1">
      <alignment horizontal="center"/>
    </xf>
    <xf numFmtId="0" fontId="0" fillId="32" borderId="123" xfId="0" applyFill="1" applyBorder="1" applyAlignment="1" applyProtection="1">
      <alignment horizontal="center"/>
    </xf>
    <xf numFmtId="49" fontId="141" fillId="28" borderId="47" xfId="0" applyNumberFormat="1" applyFont="1" applyFill="1" applyBorder="1" applyAlignment="1" applyProtection="1">
      <alignment horizontal="center" vertical="center" wrapText="1"/>
      <protection locked="0"/>
    </xf>
    <xf numFmtId="0" fontId="0" fillId="22" borderId="29" xfId="0" applyFill="1" applyBorder="1" applyAlignment="1" applyProtection="1">
      <alignment horizontal="center"/>
    </xf>
    <xf numFmtId="0" fontId="0" fillId="22" borderId="47" xfId="0" applyFill="1" applyBorder="1" applyAlignment="1" applyProtection="1">
      <alignment horizontal="center"/>
    </xf>
    <xf numFmtId="43" fontId="61" fillId="31" borderId="0" xfId="39" applyFont="1" applyFill="1" applyAlignment="1" applyProtection="1">
      <alignment horizontal="center" vertical="center"/>
    </xf>
    <xf numFmtId="49" fontId="14" fillId="0" borderId="25" xfId="0" applyNumberFormat="1" applyFont="1" applyBorder="1" applyAlignment="1" applyProtection="1">
      <alignment horizontal="center"/>
    </xf>
    <xf numFmtId="49" fontId="14" fillId="0" borderId="49" xfId="0" applyNumberFormat="1" applyFont="1" applyBorder="1" applyAlignment="1" applyProtection="1">
      <alignment horizontal="center"/>
    </xf>
    <xf numFmtId="0" fontId="77" fillId="0" borderId="134" xfId="0" applyFont="1" applyFill="1" applyBorder="1" applyAlignment="1" applyProtection="1">
      <alignment horizontal="center" vertical="center"/>
    </xf>
    <xf numFmtId="0" fontId="77" fillId="0" borderId="135" xfId="0" applyFont="1" applyFill="1" applyBorder="1" applyAlignment="1" applyProtection="1">
      <alignment horizontal="center" vertical="center"/>
    </xf>
    <xf numFmtId="0" fontId="77" fillId="0" borderId="136" xfId="0" applyFont="1" applyFill="1" applyBorder="1" applyAlignment="1" applyProtection="1">
      <alignment horizontal="center" vertical="center"/>
    </xf>
    <xf numFmtId="0" fontId="113" fillId="0" borderId="0" xfId="0" applyFont="1" applyAlignment="1" applyProtection="1">
      <alignment horizontal="right"/>
    </xf>
    <xf numFmtId="49" fontId="67" fillId="33" borderId="127" xfId="0" applyNumberFormat="1" applyFont="1" applyFill="1" applyBorder="1" applyAlignment="1" applyProtection="1">
      <alignment horizontal="left" vertical="center" wrapText="1"/>
      <protection locked="0"/>
    </xf>
    <xf numFmtId="0" fontId="67" fillId="29" borderId="137" xfId="0" applyFont="1" applyFill="1" applyBorder="1" applyAlignment="1" applyProtection="1">
      <alignment horizontal="left" vertical="center" wrapText="1"/>
    </xf>
    <xf numFmtId="0" fontId="67" fillId="29" borderId="46" xfId="0" applyFont="1" applyFill="1" applyBorder="1" applyAlignment="1" applyProtection="1">
      <alignment horizontal="left" vertical="center" wrapText="1"/>
    </xf>
    <xf numFmtId="0" fontId="67" fillId="29" borderId="138" xfId="0" applyFont="1" applyFill="1" applyBorder="1" applyAlignment="1" applyProtection="1">
      <alignment horizontal="left" vertical="center" wrapText="1"/>
    </xf>
    <xf numFmtId="49" fontId="141" fillId="22" borderId="235" xfId="0" applyNumberFormat="1" applyFont="1" applyFill="1" applyBorder="1" applyAlignment="1" applyProtection="1">
      <alignment horizontal="left" vertical="center" wrapText="1"/>
      <protection locked="0"/>
    </xf>
    <xf numFmtId="49" fontId="141" fillId="22" borderId="111" xfId="0" applyNumberFormat="1" applyFont="1" applyFill="1" applyBorder="1" applyAlignment="1" applyProtection="1">
      <alignment horizontal="left" vertical="center" wrapText="1"/>
      <protection locked="0"/>
    </xf>
    <xf numFmtId="49" fontId="141" fillId="22" borderId="236" xfId="0" applyNumberFormat="1" applyFont="1" applyFill="1" applyBorder="1" applyAlignment="1" applyProtection="1">
      <alignment horizontal="left" vertical="center" wrapText="1"/>
      <protection locked="0"/>
    </xf>
    <xf numFmtId="49" fontId="141" fillId="22" borderId="105" xfId="0" applyNumberFormat="1" applyFont="1" applyFill="1" applyBorder="1" applyAlignment="1" applyProtection="1">
      <alignment horizontal="left" vertical="center" wrapText="1"/>
      <protection locked="0"/>
    </xf>
    <xf numFmtId="49" fontId="141" fillId="22" borderId="106" xfId="0" applyNumberFormat="1" applyFont="1" applyFill="1" applyBorder="1" applyAlignment="1" applyProtection="1">
      <alignment horizontal="left" vertical="center" wrapText="1"/>
      <protection locked="0"/>
    </xf>
    <xf numFmtId="49" fontId="141" fillId="22" borderId="110" xfId="0" applyNumberFormat="1" applyFont="1" applyFill="1" applyBorder="1" applyAlignment="1" applyProtection="1">
      <alignment horizontal="left" vertical="center" wrapText="1"/>
      <protection locked="0"/>
    </xf>
    <xf numFmtId="0" fontId="67" fillId="29" borderId="47" xfId="0" applyFont="1" applyFill="1" applyBorder="1" applyAlignment="1" applyProtection="1">
      <alignment horizontal="center" vertical="center" wrapText="1"/>
    </xf>
    <xf numFmtId="49" fontId="0" fillId="0" borderId="29" xfId="0" applyNumberFormat="1" applyBorder="1" applyAlignment="1" applyProtection="1">
      <alignment horizontal="center"/>
      <protection locked="0"/>
    </xf>
    <xf numFmtId="49" fontId="0" fillId="0" borderId="47" xfId="0" applyNumberFormat="1" applyBorder="1" applyAlignment="1" applyProtection="1">
      <alignment horizontal="center"/>
      <protection locked="0"/>
    </xf>
    <xf numFmtId="49" fontId="0" fillId="0" borderId="29" xfId="0" applyNumberFormat="1" applyBorder="1" applyAlignment="1" applyProtection="1">
      <alignment horizontal="justify" wrapText="1"/>
      <protection locked="0"/>
    </xf>
    <xf numFmtId="49" fontId="0" fillId="0" borderId="46" xfId="0" applyNumberFormat="1" applyBorder="1" applyAlignment="1" applyProtection="1">
      <alignment horizontal="justify" wrapText="1"/>
      <protection locked="0"/>
    </xf>
    <xf numFmtId="49" fontId="0" fillId="0" borderId="47" xfId="0" applyNumberFormat="1" applyBorder="1" applyAlignment="1" applyProtection="1">
      <alignment horizontal="justify" wrapText="1"/>
      <protection locked="0"/>
    </xf>
    <xf numFmtId="0" fontId="113" fillId="0" borderId="51" xfId="0" applyFont="1" applyBorder="1" applyAlignment="1" applyProtection="1">
      <alignment horizontal="right"/>
    </xf>
    <xf numFmtId="0" fontId="113" fillId="0" borderId="139" xfId="0" applyFont="1" applyBorder="1" applyAlignment="1" applyProtection="1">
      <alignment horizontal="right"/>
    </xf>
    <xf numFmtId="3" fontId="155" fillId="35" borderId="29" xfId="0" applyNumberFormat="1" applyFont="1" applyFill="1" applyBorder="1" applyAlignment="1" applyProtection="1">
      <alignment horizontal="center"/>
      <protection locked="0"/>
    </xf>
    <xf numFmtId="3" fontId="155" fillId="35" borderId="47" xfId="0" applyNumberFormat="1" applyFont="1" applyFill="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0" fillId="0" borderId="46" xfId="0" applyNumberFormat="1" applyBorder="1" applyAlignment="1" applyProtection="1">
      <alignment horizontal="center"/>
      <protection locked="0"/>
    </xf>
    <xf numFmtId="15" fontId="126" fillId="0" borderId="10" xfId="58" applyNumberFormat="1" applyFont="1" applyFill="1" applyBorder="1" applyAlignment="1" applyProtection="1">
      <alignment horizontal="center"/>
      <protection locked="0"/>
    </xf>
    <xf numFmtId="15" fontId="138" fillId="0" borderId="10" xfId="58" applyNumberFormat="1" applyFill="1" applyBorder="1" applyAlignment="1" applyProtection="1">
      <alignment horizontal="center"/>
      <protection locked="0"/>
    </xf>
    <xf numFmtId="43" fontId="15" fillId="36" borderId="10" xfId="58" applyFont="1" applyFill="1" applyBorder="1" applyAlignment="1" applyProtection="1">
      <alignment horizontal="center"/>
      <protection locked="0"/>
    </xf>
    <xf numFmtId="49" fontId="14" fillId="0" borderId="23"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113" fillId="0" borderId="0" xfId="0" applyFont="1" applyBorder="1" applyAlignment="1" applyProtection="1">
      <alignment horizontal="right"/>
    </xf>
    <xf numFmtId="0" fontId="0" fillId="0" borderId="129" xfId="0" applyBorder="1" applyAlignment="1" applyProtection="1">
      <alignment horizontal="center"/>
    </xf>
    <xf numFmtId="0" fontId="0" fillId="0" borderId="21" xfId="0" applyBorder="1" applyAlignment="1" applyProtection="1">
      <alignment horizontal="center"/>
    </xf>
    <xf numFmtId="0" fontId="84" fillId="0" borderId="130" xfId="0" applyFont="1" applyBorder="1" applyAlignment="1" applyProtection="1">
      <alignment horizontal="right"/>
    </xf>
    <xf numFmtId="0" fontId="122" fillId="0" borderId="130" xfId="0" applyFont="1" applyBorder="1" applyAlignment="1"/>
    <xf numFmtId="0" fontId="141" fillId="22" borderId="234" xfId="0" applyNumberFormat="1" applyFont="1" applyFill="1" applyBorder="1" applyAlignment="1" applyProtection="1">
      <alignment horizontal="center" vertical="center" wrapText="1"/>
      <protection locked="0"/>
    </xf>
    <xf numFmtId="0" fontId="141" fillId="22" borderId="107" xfId="0" applyNumberFormat="1" applyFont="1" applyFill="1" applyBorder="1" applyAlignment="1" applyProtection="1">
      <alignment horizontal="center" vertical="center" wrapText="1"/>
      <protection locked="0"/>
    </xf>
    <xf numFmtId="0" fontId="0" fillId="19" borderId="140" xfId="0" applyFill="1" applyBorder="1" applyAlignment="1" applyProtection="1">
      <alignment horizontal="center" vertical="center" textRotation="90"/>
    </xf>
    <xf numFmtId="43" fontId="14" fillId="0" borderId="141" xfId="0" applyNumberFormat="1" applyFont="1" applyBorder="1" applyAlignment="1" applyProtection="1">
      <alignment horizontal="center"/>
    </xf>
    <xf numFmtId="0" fontId="14" fillId="0" borderId="142" xfId="0" applyFont="1" applyBorder="1" applyAlignment="1" applyProtection="1">
      <alignment horizontal="center"/>
    </xf>
    <xf numFmtId="0" fontId="14" fillId="0" borderId="143" xfId="0" applyFont="1" applyBorder="1" applyAlignment="1" applyProtection="1">
      <alignment horizontal="center"/>
    </xf>
    <xf numFmtId="49" fontId="67" fillId="28" borderId="235" xfId="0" applyNumberFormat="1" applyFont="1" applyFill="1" applyBorder="1" applyAlignment="1" applyProtection="1">
      <alignment horizontal="left" vertical="center" wrapText="1"/>
      <protection locked="0"/>
    </xf>
    <xf numFmtId="49" fontId="67" fillId="28" borderId="111" xfId="0" applyNumberFormat="1" applyFont="1" applyFill="1" applyBorder="1" applyAlignment="1" applyProtection="1">
      <alignment horizontal="left" vertical="center" wrapText="1"/>
      <protection locked="0"/>
    </xf>
    <xf numFmtId="49" fontId="67" fillId="28" borderId="236" xfId="0" applyNumberFormat="1" applyFont="1" applyFill="1" applyBorder="1" applyAlignment="1" applyProtection="1">
      <alignment horizontal="left" vertical="center" wrapText="1"/>
      <protection locked="0"/>
    </xf>
    <xf numFmtId="49" fontId="67" fillId="28" borderId="105" xfId="0" applyNumberFormat="1" applyFont="1" applyFill="1" applyBorder="1" applyAlignment="1" applyProtection="1">
      <alignment horizontal="left" vertical="center" wrapText="1"/>
      <protection locked="0"/>
    </xf>
    <xf numFmtId="49" fontId="67" fillId="28" borderId="106" xfId="0" applyNumberFormat="1" applyFont="1" applyFill="1" applyBorder="1" applyAlignment="1" applyProtection="1">
      <alignment horizontal="left" vertical="center" wrapText="1"/>
      <protection locked="0"/>
    </xf>
    <xf numFmtId="49" fontId="67" fillId="28" borderId="110" xfId="0" applyNumberFormat="1" applyFont="1" applyFill="1" applyBorder="1" applyAlignment="1" applyProtection="1">
      <alignment horizontal="left" vertical="center" wrapText="1"/>
      <protection locked="0"/>
    </xf>
    <xf numFmtId="0" fontId="26" fillId="0" borderId="144" xfId="0" applyFont="1" applyBorder="1" applyAlignment="1" applyProtection="1">
      <alignment horizontal="center" wrapText="1"/>
    </xf>
    <xf numFmtId="0" fontId="26" fillId="0" borderId="145" xfId="0" applyFont="1" applyBorder="1" applyAlignment="1" applyProtection="1">
      <alignment horizontal="center" wrapText="1"/>
    </xf>
    <xf numFmtId="0" fontId="26" fillId="0" borderId="146" xfId="0" applyFont="1" applyBorder="1" applyAlignment="1" applyProtection="1">
      <alignment horizontal="center" wrapText="1"/>
    </xf>
    <xf numFmtId="0" fontId="0" fillId="0" borderId="131" xfId="0" applyFill="1" applyBorder="1" applyAlignment="1" applyProtection="1">
      <alignment horizontal="center" vertical="center"/>
      <protection locked="0"/>
    </xf>
    <xf numFmtId="0" fontId="0" fillId="0" borderId="132" xfId="0" applyFill="1" applyBorder="1" applyAlignment="1" applyProtection="1">
      <alignment horizontal="center" vertical="center"/>
      <protection locked="0"/>
    </xf>
    <xf numFmtId="0" fontId="0" fillId="0" borderId="133" xfId="0" applyFill="1" applyBorder="1" applyAlignment="1" applyProtection="1">
      <alignment horizontal="center" vertical="center"/>
      <protection locked="0"/>
    </xf>
    <xf numFmtId="43" fontId="24" fillId="24" borderId="43" xfId="58" applyFont="1" applyFill="1" applyBorder="1" applyAlignment="1" applyProtection="1">
      <alignment horizontal="center"/>
    </xf>
    <xf numFmtId="43" fontId="1" fillId="0" borderId="43" xfId="58" applyFont="1" applyFill="1" applyBorder="1" applyAlignment="1" applyProtection="1">
      <alignment horizontal="right"/>
    </xf>
    <xf numFmtId="43" fontId="116" fillId="30" borderId="43" xfId="58" applyFont="1" applyFill="1" applyBorder="1" applyAlignment="1" applyProtection="1">
      <alignment horizontal="center"/>
    </xf>
    <xf numFmtId="15" fontId="24" fillId="24" borderId="43" xfId="58" applyNumberFormat="1" applyFont="1" applyFill="1" applyBorder="1" applyAlignment="1" applyProtection="1">
      <alignment horizontal="center"/>
    </xf>
    <xf numFmtId="0" fontId="0" fillId="0" borderId="43" xfId="0" applyBorder="1" applyAlignment="1"/>
    <xf numFmtId="43" fontId="104" fillId="31" borderId="0" xfId="39" applyFont="1" applyFill="1" applyAlignment="1" applyProtection="1">
      <alignment horizontal="center" vertical="center"/>
    </xf>
    <xf numFmtId="43" fontId="33" fillId="24" borderId="0" xfId="50" applyFont="1" applyFill="1" applyAlignment="1" applyProtection="1">
      <alignment horizontal="center" vertical="center" wrapText="1"/>
    </xf>
    <xf numFmtId="172" fontId="24" fillId="24" borderId="43" xfId="58" applyNumberFormat="1" applyFont="1" applyFill="1" applyBorder="1" applyAlignment="1" applyProtection="1">
      <alignment horizontal="center" vertical="center"/>
    </xf>
    <xf numFmtId="43" fontId="1" fillId="0" borderId="43" xfId="58" applyFont="1" applyBorder="1" applyAlignment="1" applyProtection="1">
      <alignment horizontal="right"/>
    </xf>
    <xf numFmtId="43" fontId="20" fillId="0" borderId="0" xfId="50" applyFont="1" applyFill="1" applyAlignment="1" applyProtection="1">
      <alignment horizontal="right" vertical="center"/>
    </xf>
    <xf numFmtId="43" fontId="24" fillId="24" borderId="0" xfId="50" applyFont="1" applyFill="1" applyAlignment="1" applyProtection="1">
      <alignment horizontal="center" vertical="center" wrapText="1"/>
    </xf>
    <xf numFmtId="0" fontId="117" fillId="0" borderId="148" xfId="0" applyFont="1" applyFill="1" applyBorder="1" applyAlignment="1" applyProtection="1">
      <alignment horizontal="left" wrapText="1"/>
    </xf>
    <xf numFmtId="0" fontId="117" fillId="0" borderId="149" xfId="0" applyFont="1" applyFill="1" applyBorder="1" applyAlignment="1" applyProtection="1">
      <alignment horizontal="left" wrapText="1"/>
    </xf>
    <xf numFmtId="0" fontId="117" fillId="0" borderId="147" xfId="0" applyFont="1" applyFill="1" applyBorder="1" applyAlignment="1" applyProtection="1">
      <alignment horizontal="left" wrapText="1"/>
    </xf>
    <xf numFmtId="0" fontId="117" fillId="0" borderId="95" xfId="0" applyFont="1" applyFill="1" applyBorder="1" applyAlignment="1" applyProtection="1">
      <alignment horizontal="left" wrapText="1"/>
    </xf>
    <xf numFmtId="0" fontId="0" fillId="0" borderId="150" xfId="0" applyBorder="1" applyAlignment="1" applyProtection="1">
      <alignment horizontal="center"/>
    </xf>
    <xf numFmtId="0" fontId="0" fillId="0" borderId="65" xfId="0" applyBorder="1" applyAlignment="1" applyProtection="1">
      <alignment horizontal="center"/>
    </xf>
    <xf numFmtId="0" fontId="110" fillId="0" borderId="0" xfId="0" applyFont="1" applyAlignment="1" applyProtection="1">
      <alignment horizontal="center"/>
    </xf>
    <xf numFmtId="43" fontId="109" fillId="0" borderId="121" xfId="0" applyNumberFormat="1" applyFont="1" applyBorder="1" applyAlignment="1" applyProtection="1">
      <alignment horizontal="center" vertical="center" wrapText="1"/>
    </xf>
    <xf numFmtId="43" fontId="109" fillId="0" borderId="122" xfId="0" applyNumberFormat="1" applyFont="1" applyBorder="1" applyAlignment="1" applyProtection="1">
      <alignment horizontal="center" vertical="center" wrapText="1"/>
    </xf>
    <xf numFmtId="43" fontId="109" fillId="0" borderId="123" xfId="0" applyNumberFormat="1" applyFont="1" applyBorder="1" applyAlignment="1" applyProtection="1">
      <alignment horizontal="center" vertical="center" wrapText="1"/>
    </xf>
    <xf numFmtId="0" fontId="30" fillId="22" borderId="29" xfId="0" applyFont="1" applyFill="1" applyBorder="1" applyAlignment="1" applyProtection="1">
      <alignment horizontal="left" wrapText="1"/>
      <protection locked="0"/>
    </xf>
    <xf numFmtId="0" fontId="0" fillId="0" borderId="46" xfId="0" applyBorder="1" applyAlignment="1" applyProtection="1">
      <alignment horizontal="left" wrapText="1"/>
      <protection locked="0"/>
    </xf>
    <xf numFmtId="0" fontId="0" fillId="0" borderId="47" xfId="0" applyBorder="1" applyAlignment="1" applyProtection="1">
      <alignment horizontal="left" wrapText="1"/>
      <protection locked="0"/>
    </xf>
    <xf numFmtId="43" fontId="37" fillId="0" borderId="0" xfId="0" applyNumberFormat="1" applyFont="1" applyAlignment="1" applyProtection="1">
      <alignment horizontal="left" wrapText="1"/>
    </xf>
    <xf numFmtId="0" fontId="150" fillId="22" borderId="29" xfId="0" applyFont="1" applyFill="1" applyBorder="1" applyAlignment="1" applyProtection="1">
      <alignment horizontal="left" vertical="top" wrapText="1"/>
      <protection locked="0"/>
    </xf>
    <xf numFmtId="0" fontId="146" fillId="0" borderId="46" xfId="0" applyFont="1" applyBorder="1" applyAlignment="1">
      <alignment vertical="top"/>
    </xf>
    <xf numFmtId="0" fontId="146" fillId="0" borderId="47" xfId="0" applyFont="1" applyBorder="1" applyAlignment="1">
      <alignment vertical="top"/>
    </xf>
    <xf numFmtId="0" fontId="34" fillId="22" borderId="29" xfId="0" applyFont="1" applyFill="1" applyBorder="1" applyAlignment="1" applyProtection="1">
      <alignment horizontal="left" wrapText="1"/>
      <protection locked="0"/>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30" borderId="0" xfId="58" applyFont="1" applyFill="1" applyBorder="1" applyAlignment="1" applyProtection="1">
      <alignment horizontal="center"/>
    </xf>
    <xf numFmtId="43" fontId="35" fillId="0" borderId="0" xfId="0" applyNumberFormat="1" applyFont="1" applyAlignment="1">
      <alignment horizontal="left" wrapText="1"/>
    </xf>
    <xf numFmtId="172" fontId="34" fillId="22" borderId="29" xfId="0" applyNumberFormat="1" applyFont="1" applyFill="1" applyBorder="1" applyAlignment="1" applyProtection="1">
      <alignment horizontal="justify" vertical="center" wrapText="1"/>
      <protection locked="0"/>
    </xf>
    <xf numFmtId="172" fontId="0" fillId="0" borderId="46" xfId="0" applyNumberFormat="1" applyBorder="1" applyAlignment="1">
      <alignment horizontal="justify" vertical="center" wrapText="1"/>
    </xf>
    <xf numFmtId="172" fontId="0" fillId="0" borderId="47" xfId="0" applyNumberFormat="1" applyBorder="1" applyAlignment="1">
      <alignment horizontal="justify" vertical="center" wrapText="1"/>
    </xf>
    <xf numFmtId="172" fontId="34" fillId="22" borderId="46" xfId="0" applyNumberFormat="1" applyFont="1" applyFill="1" applyBorder="1" applyAlignment="1" applyProtection="1">
      <alignment horizontal="justify" vertical="center" wrapText="1"/>
      <protection locked="0"/>
    </xf>
    <xf numFmtId="172" fontId="34" fillId="22" borderId="47" xfId="0" applyNumberFormat="1" applyFont="1" applyFill="1" applyBorder="1" applyAlignment="1" applyProtection="1">
      <alignment horizontal="justify" vertical="center" wrapText="1"/>
      <protection locked="0"/>
    </xf>
    <xf numFmtId="0" fontId="85" fillId="0" borderId="0" xfId="0" applyFont="1" applyAlignment="1">
      <alignment horizontal="left" wrapText="1"/>
    </xf>
    <xf numFmtId="0" fontId="30" fillId="22" borderId="29" xfId="0" applyFont="1" applyFill="1" applyBorder="1" applyAlignment="1" applyProtection="1">
      <alignment horizontal="left" vertical="top" wrapText="1"/>
      <protection locked="0"/>
    </xf>
    <xf numFmtId="0" fontId="0" fillId="0" borderId="46" xfId="0" applyBorder="1" applyAlignment="1">
      <alignment horizontal="left" vertical="top" wrapText="1"/>
    </xf>
    <xf numFmtId="0" fontId="0" fillId="0" borderId="47" xfId="0" applyBorder="1" applyAlignment="1">
      <alignment horizontal="left" vertical="top" wrapText="1"/>
    </xf>
    <xf numFmtId="43" fontId="28" fillId="0" borderId="0" xfId="0" applyNumberFormat="1" applyFont="1" applyAlignment="1">
      <alignment horizontal="left"/>
    </xf>
    <xf numFmtId="43" fontId="14" fillId="0" borderId="0" xfId="0" applyNumberFormat="1" applyFont="1" applyAlignment="1">
      <alignment horizontal="center"/>
    </xf>
    <xf numFmtId="43" fontId="61" fillId="31" borderId="0" xfId="48" applyFont="1" applyFill="1" applyAlignment="1">
      <alignment horizontal="center" vertical="center"/>
    </xf>
    <xf numFmtId="0" fontId="110" fillId="0" borderId="0" xfId="0" applyFont="1" applyAlignment="1">
      <alignment horizontal="center"/>
    </xf>
    <xf numFmtId="43" fontId="28" fillId="0" borderId="0" xfId="0" applyNumberFormat="1" applyFont="1" applyAlignment="1">
      <alignment horizontal="right"/>
    </xf>
    <xf numFmtId="0" fontId="0" fillId="0" borderId="131" xfId="0" applyFill="1" applyBorder="1" applyAlignment="1" applyProtection="1">
      <alignment horizontal="center" vertical="center"/>
    </xf>
    <xf numFmtId="0" fontId="0" fillId="0" borderId="132" xfId="0" applyFill="1" applyBorder="1" applyAlignment="1" applyProtection="1">
      <alignment horizontal="center" vertical="center"/>
    </xf>
    <xf numFmtId="0" fontId="0" fillId="0" borderId="133" xfId="0" applyFill="1" applyBorder="1" applyAlignment="1" applyProtection="1">
      <alignment horizontal="center" vertical="center"/>
    </xf>
    <xf numFmtId="15" fontId="28" fillId="0" borderId="0" xfId="0" applyNumberFormat="1" applyFont="1" applyAlignment="1">
      <alignment horizontal="right"/>
    </xf>
    <xf numFmtId="0" fontId="0" fillId="0" borderId="46" xfId="0" applyBorder="1" applyAlignment="1">
      <alignment horizontal="left" wrapText="1"/>
    </xf>
    <xf numFmtId="0" fontId="0" fillId="0" borderId="47" xfId="0" applyBorder="1" applyAlignment="1">
      <alignment horizontal="left" wrapText="1"/>
    </xf>
    <xf numFmtId="43" fontId="14" fillId="0" borderId="0" xfId="0" applyNumberFormat="1" applyFont="1" applyAlignment="1">
      <alignment horizontal="center" wrapText="1"/>
    </xf>
    <xf numFmtId="172" fontId="34" fillId="22" borderId="29" xfId="0" applyNumberFormat="1" applyFont="1" applyFill="1" applyBorder="1" applyAlignment="1" applyProtection="1">
      <alignment horizontal="justify" vertical="top" wrapText="1"/>
      <protection locked="0"/>
    </xf>
    <xf numFmtId="172" fontId="34" fillId="22" borderId="46" xfId="0" applyNumberFormat="1" applyFont="1" applyFill="1" applyBorder="1" applyAlignment="1" applyProtection="1">
      <alignment horizontal="justify" vertical="top" wrapText="1"/>
      <protection locked="0"/>
    </xf>
    <xf numFmtId="172" fontId="34" fillId="22" borderId="47" xfId="0" applyNumberFormat="1" applyFont="1" applyFill="1" applyBorder="1" applyAlignment="1" applyProtection="1">
      <alignment horizontal="justify" vertical="top" wrapText="1"/>
      <protection locked="0"/>
    </xf>
    <xf numFmtId="0" fontId="14" fillId="0" borderId="0" xfId="0" applyFont="1" applyBorder="1" applyAlignment="1">
      <alignment horizontal="center"/>
    </xf>
    <xf numFmtId="0" fontId="34" fillId="22" borderId="29" xfId="0" applyFont="1" applyFill="1" applyBorder="1" applyAlignment="1" applyProtection="1">
      <alignment horizontal="justify" vertical="top" wrapText="1"/>
      <protection locked="0"/>
    </xf>
    <xf numFmtId="0" fontId="34" fillId="22" borderId="46" xfId="0" applyFont="1" applyFill="1" applyBorder="1" applyAlignment="1" applyProtection="1">
      <alignment horizontal="justify" vertical="top" wrapText="1"/>
      <protection locked="0"/>
    </xf>
    <xf numFmtId="0" fontId="34" fillId="22" borderId="47" xfId="0" applyFont="1" applyFill="1" applyBorder="1" applyAlignment="1" applyProtection="1">
      <alignment horizontal="justify" vertical="top" wrapText="1"/>
      <protection locked="0"/>
    </xf>
    <xf numFmtId="0" fontId="147" fillId="0" borderId="111" xfId="0" applyFont="1" applyBorder="1" applyAlignment="1" applyProtection="1">
      <alignment horizontal="justify" vertical="center"/>
    </xf>
    <xf numFmtId="0" fontId="147" fillId="0" borderId="111" xfId="0" applyFont="1" applyBorder="1" applyAlignment="1" applyProtection="1">
      <alignment horizontal="left" vertical="center" wrapText="1"/>
    </xf>
    <xf numFmtId="0" fontId="0" fillId="0" borderId="46" xfId="0" applyBorder="1" applyAlignment="1">
      <alignment horizontal="justify" vertical="top" wrapText="1"/>
    </xf>
    <xf numFmtId="0" fontId="0" fillId="0" borderId="47" xfId="0" applyBorder="1" applyAlignment="1">
      <alignment horizontal="justify" vertical="top" wrapText="1"/>
    </xf>
    <xf numFmtId="43" fontId="61" fillId="31" borderId="0" xfId="48" applyFont="1" applyFill="1" applyAlignment="1" applyProtection="1">
      <alignment horizontal="center" vertical="center"/>
    </xf>
    <xf numFmtId="43" fontId="14" fillId="0" borderId="0" xfId="0" applyNumberFormat="1" applyFont="1" applyAlignment="1" applyProtection="1">
      <alignment horizontal="justify" wrapText="1"/>
    </xf>
    <xf numFmtId="43" fontId="110" fillId="0" borderId="0" xfId="0" applyNumberFormat="1" applyFont="1" applyAlignment="1" applyProtection="1">
      <alignment horizontal="center"/>
    </xf>
    <xf numFmtId="43" fontId="33" fillId="0" borderId="0" xfId="0" applyNumberFormat="1" applyFont="1" applyAlignment="1" applyProtection="1">
      <alignment horizontal="center"/>
    </xf>
    <xf numFmtId="43" fontId="21" fillId="0" borderId="0" xfId="59" applyFont="1" applyFill="1" applyBorder="1" applyAlignment="1" applyProtection="1">
      <alignment horizontal="center"/>
    </xf>
    <xf numFmtId="0" fontId="34" fillId="20" borderId="0" xfId="0" applyFont="1" applyFill="1" applyAlignment="1" applyProtection="1">
      <alignment horizontal="center" vertical="center" wrapText="1"/>
    </xf>
    <xf numFmtId="49" fontId="148" fillId="0" borderId="29" xfId="0" applyNumberFormat="1" applyFont="1" applyBorder="1" applyAlignment="1" applyProtection="1">
      <alignment vertical="center" wrapText="1"/>
    </xf>
    <xf numFmtId="0" fontId="148" fillId="0" borderId="46" xfId="0" applyFont="1" applyBorder="1" applyAlignment="1" applyProtection="1">
      <alignment vertical="center" wrapText="1"/>
    </xf>
    <xf numFmtId="0" fontId="148" fillId="0" borderId="47" xfId="0" applyFont="1" applyBorder="1" applyAlignment="1" applyProtection="1">
      <alignment vertical="center" wrapText="1"/>
    </xf>
    <xf numFmtId="9" fontId="28" fillId="0" borderId="29" xfId="56" applyFont="1" applyBorder="1" applyAlignment="1" applyProtection="1">
      <alignment horizontal="center" vertical="center" wrapText="1"/>
    </xf>
    <xf numFmtId="9" fontId="28" fillId="0" borderId="46" xfId="56" applyFont="1" applyBorder="1" applyAlignment="1" applyProtection="1">
      <alignment horizontal="center" vertical="center" wrapText="1"/>
    </xf>
    <xf numFmtId="9" fontId="28" fillId="0" borderId="47" xfId="56" applyFont="1" applyBorder="1" applyAlignment="1" applyProtection="1">
      <alignment horizontal="center" vertical="center" wrapText="1"/>
    </xf>
    <xf numFmtId="0" fontId="34" fillId="20" borderId="0" xfId="0" applyFont="1" applyFill="1" applyAlignment="1" applyProtection="1">
      <alignment horizontal="left"/>
      <protection locked="0"/>
    </xf>
    <xf numFmtId="0" fontId="34" fillId="20" borderId="44" xfId="0" applyFont="1" applyFill="1" applyBorder="1" applyAlignment="1" applyProtection="1">
      <alignment horizontal="left"/>
      <protection locked="0"/>
    </xf>
    <xf numFmtId="0" fontId="34" fillId="20" borderId="151"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0" fontId="148" fillId="0" borderId="10" xfId="0" applyFont="1" applyBorder="1" applyAlignment="1" applyProtection="1">
      <alignment vertical="center" wrapText="1"/>
    </xf>
    <xf numFmtId="0" fontId="148" fillId="0" borderId="29" xfId="0" applyFont="1" applyBorder="1" applyAlignment="1" applyProtection="1">
      <alignment vertical="center" wrapText="1"/>
    </xf>
    <xf numFmtId="9" fontId="131" fillId="22" borderId="10" xfId="56" applyFont="1" applyFill="1" applyBorder="1" applyAlignment="1" applyProtection="1">
      <alignment horizontal="justify" vertical="center" wrapText="1"/>
      <protection locked="0"/>
    </xf>
    <xf numFmtId="9" fontId="34" fillId="22" borderId="10" xfId="56" applyFont="1" applyFill="1" applyBorder="1" applyAlignment="1" applyProtection="1">
      <alignment horizontal="justify" vertical="center" wrapText="1"/>
      <protection locked="0"/>
    </xf>
    <xf numFmtId="9" fontId="131" fillId="22" borderId="10" xfId="56" applyFont="1" applyFill="1" applyBorder="1" applyAlignment="1" applyProtection="1">
      <alignment horizontal="left" vertical="center" wrapText="1"/>
      <protection locked="0"/>
    </xf>
    <xf numFmtId="9" fontId="34" fillId="22" borderId="10" xfId="56" applyFont="1" applyFill="1" applyBorder="1" applyAlignment="1" applyProtection="1">
      <alignment horizontal="left" vertical="center" wrapText="1"/>
      <protection locked="0"/>
    </xf>
    <xf numFmtId="9" fontId="157" fillId="22" borderId="10" xfId="56" applyFont="1" applyFill="1" applyBorder="1" applyAlignment="1" applyProtection="1">
      <alignment horizontal="justify" vertical="center" wrapText="1"/>
      <protection locked="0"/>
    </xf>
    <xf numFmtId="0" fontId="33" fillId="0" borderId="106" xfId="0" applyFont="1" applyBorder="1" applyAlignment="1" applyProtection="1">
      <alignment horizontal="center"/>
    </xf>
    <xf numFmtId="0" fontId="34" fillId="0" borderId="10" xfId="0" applyFont="1" applyBorder="1" applyAlignment="1" applyProtection="1">
      <alignment horizontal="center" vertical="center" wrapText="1"/>
    </xf>
    <xf numFmtId="49" fontId="148" fillId="0" borderId="10" xfId="0" applyNumberFormat="1" applyFont="1" applyBorder="1" applyAlignment="1" applyProtection="1">
      <alignment vertical="center" wrapText="1"/>
    </xf>
    <xf numFmtId="9" fontId="37" fillId="32" borderId="29" xfId="56" applyFont="1" applyFill="1" applyBorder="1" applyAlignment="1" applyProtection="1">
      <alignment horizontal="center" vertical="center" wrapText="1"/>
    </xf>
    <xf numFmtId="9" fontId="37" fillId="32" borderId="47" xfId="56" applyFont="1" applyFill="1" applyBorder="1" applyAlignment="1" applyProtection="1">
      <alignment horizontal="center" vertical="center" wrapText="1"/>
    </xf>
    <xf numFmtId="9" fontId="37" fillId="34" borderId="29" xfId="56" applyFont="1" applyFill="1" applyBorder="1" applyAlignment="1" applyProtection="1">
      <alignment horizontal="center" vertical="center" wrapText="1"/>
    </xf>
    <xf numFmtId="9" fontId="37" fillId="34" borderId="47" xfId="56" applyFont="1" applyFill="1" applyBorder="1" applyAlignment="1" applyProtection="1">
      <alignment horizontal="center" vertical="center" wrapText="1"/>
    </xf>
    <xf numFmtId="0" fontId="34" fillId="0" borderId="29" xfId="0" applyFont="1" applyBorder="1" applyAlignment="1" applyProtection="1">
      <alignment horizontal="center" vertical="center"/>
    </xf>
    <xf numFmtId="0" fontId="34" fillId="0" borderId="46" xfId="0" applyFont="1" applyBorder="1" applyAlignment="1" applyProtection="1">
      <alignment horizontal="center" vertical="center"/>
    </xf>
    <xf numFmtId="0" fontId="34" fillId="0" borderId="47" xfId="0" applyFont="1" applyBorder="1" applyAlignment="1" applyProtection="1">
      <alignment horizontal="center" vertical="center"/>
    </xf>
    <xf numFmtId="0" fontId="2" fillId="24" borderId="164" xfId="0" applyFont="1" applyFill="1" applyBorder="1" applyAlignment="1" applyProtection="1">
      <alignment horizontal="center" vertical="top" wrapText="1"/>
      <protection locked="0"/>
    </xf>
    <xf numFmtId="0" fontId="2" fillId="24" borderId="165" xfId="0" applyFont="1" applyFill="1" applyBorder="1" applyAlignment="1" applyProtection="1">
      <alignment horizontal="center" vertical="top" wrapText="1"/>
      <protection locked="0"/>
    </xf>
    <xf numFmtId="0" fontId="2" fillId="24" borderId="166" xfId="0" applyFont="1" applyFill="1" applyBorder="1" applyAlignment="1" applyProtection="1">
      <alignment horizontal="center" vertical="top" wrapText="1"/>
      <protection locked="0"/>
    </xf>
    <xf numFmtId="0" fontId="2" fillId="24" borderId="167" xfId="0" applyFont="1" applyFill="1" applyBorder="1" applyAlignment="1" applyProtection="1">
      <alignment horizontal="center" vertical="top" wrapText="1"/>
      <protection locked="0"/>
    </xf>
    <xf numFmtId="0" fontId="2" fillId="24" borderId="168" xfId="0" applyFont="1" applyFill="1" applyBorder="1" applyAlignment="1" applyProtection="1">
      <alignment horizontal="center" vertical="top" wrapText="1"/>
      <protection locked="0"/>
    </xf>
    <xf numFmtId="0" fontId="2" fillId="24" borderId="169" xfId="0" applyFont="1" applyFill="1" applyBorder="1" applyAlignment="1" applyProtection="1">
      <alignment horizontal="center" vertical="top" wrapText="1"/>
      <protection locked="0"/>
    </xf>
    <xf numFmtId="0" fontId="78" fillId="0" borderId="170" xfId="0" applyFont="1" applyFill="1" applyBorder="1" applyAlignment="1" applyProtection="1">
      <alignment horizontal="center"/>
    </xf>
    <xf numFmtId="0" fontId="78" fillId="0" borderId="171" xfId="0" applyFont="1" applyFill="1" applyBorder="1" applyAlignment="1" applyProtection="1">
      <alignment horizontal="center"/>
    </xf>
    <xf numFmtId="49" fontId="2" fillId="25" borderId="172" xfId="0" applyNumberFormat="1" applyFont="1" applyFill="1" applyBorder="1" applyAlignment="1" applyProtection="1">
      <alignment horizontal="center" vertical="center"/>
      <protection locked="0"/>
    </xf>
    <xf numFmtId="49" fontId="2" fillId="25" borderId="173" xfId="0" applyNumberFormat="1" applyFont="1" applyFill="1" applyBorder="1" applyAlignment="1" applyProtection="1">
      <alignment horizontal="center" vertical="center"/>
      <protection locked="0"/>
    </xf>
    <xf numFmtId="49" fontId="2" fillId="25" borderId="174" xfId="0" applyNumberFormat="1" applyFont="1" applyFill="1" applyBorder="1" applyAlignment="1" applyProtection="1">
      <alignment horizontal="center" vertical="center"/>
      <protection locked="0"/>
    </xf>
    <xf numFmtId="49" fontId="2" fillId="25" borderId="175"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76" xfId="0" applyNumberFormat="1" applyFont="1" applyFill="1" applyBorder="1" applyAlignment="1" applyProtection="1">
      <alignment horizontal="center" vertical="center"/>
      <protection locked="0"/>
    </xf>
    <xf numFmtId="0" fontId="79" fillId="19" borderId="12" xfId="0" applyFont="1" applyFill="1" applyBorder="1" applyAlignment="1" applyProtection="1">
      <alignment horizontal="center" vertical="center"/>
    </xf>
    <xf numFmtId="0" fontId="166" fillId="0" borderId="177" xfId="0" applyNumberFormat="1" applyFont="1" applyFill="1" applyBorder="1" applyAlignment="1" applyProtection="1">
      <alignment horizontal="left" vertical="top" wrapText="1"/>
    </xf>
    <xf numFmtId="0" fontId="166" fillId="0" borderId="178" xfId="0" applyNumberFormat="1" applyFont="1" applyFill="1" applyBorder="1" applyAlignment="1" applyProtection="1">
      <alignment horizontal="left" vertical="top" wrapText="1"/>
    </xf>
    <xf numFmtId="0" fontId="80" fillId="0" borderId="179" xfId="0" applyNumberFormat="1" applyFont="1" applyFill="1" applyBorder="1" applyAlignment="1" applyProtection="1">
      <alignment horizontal="left" vertical="top" wrapText="1"/>
    </xf>
    <xf numFmtId="0" fontId="80" fillId="0" borderId="189" xfId="0" applyNumberFormat="1" applyFont="1" applyFill="1" applyBorder="1" applyAlignment="1" applyProtection="1">
      <alignment horizontal="left" vertical="top" wrapText="1"/>
    </xf>
    <xf numFmtId="0" fontId="110" fillId="0" borderId="0" xfId="0" applyFont="1" applyBorder="1" applyAlignment="1" applyProtection="1">
      <alignment horizontal="center"/>
    </xf>
    <xf numFmtId="43" fontId="15" fillId="30" borderId="0" xfId="59" applyFont="1" applyFill="1" applyBorder="1" applyAlignment="1" applyProtection="1">
      <alignment horizontal="center"/>
    </xf>
    <xf numFmtId="0" fontId="60" fillId="25" borderId="158" xfId="0" applyFont="1" applyFill="1" applyBorder="1" applyAlignment="1" applyProtection="1">
      <alignment horizontal="center" vertical="center"/>
    </xf>
    <xf numFmtId="0" fontId="60" fillId="25" borderId="159" xfId="0" applyFont="1" applyFill="1" applyBorder="1" applyAlignment="1" applyProtection="1">
      <alignment horizontal="center" vertical="center"/>
    </xf>
    <xf numFmtId="0" fontId="60" fillId="25" borderId="160" xfId="0" applyFont="1" applyFill="1" applyBorder="1" applyAlignment="1" applyProtection="1">
      <alignment horizontal="center" vertical="center"/>
    </xf>
    <xf numFmtId="0" fontId="2" fillId="24" borderId="161" xfId="0" applyFont="1" applyFill="1" applyBorder="1" applyAlignment="1" applyProtection="1">
      <alignment horizontal="center" vertical="top" wrapText="1"/>
      <protection locked="0"/>
    </xf>
    <xf numFmtId="0" fontId="2" fillId="24" borderId="162" xfId="0" applyFont="1" applyFill="1" applyBorder="1" applyAlignment="1" applyProtection="1">
      <alignment horizontal="center" vertical="top" wrapText="1"/>
      <protection locked="0"/>
    </xf>
    <xf numFmtId="0" fontId="2" fillId="24" borderId="163" xfId="0" applyFont="1" applyFill="1" applyBorder="1" applyAlignment="1" applyProtection="1">
      <alignment horizontal="center" vertical="top" wrapText="1"/>
      <protection locked="0"/>
    </xf>
    <xf numFmtId="0" fontId="78" fillId="0" borderId="0" xfId="0" applyFont="1" applyFill="1" applyBorder="1" applyAlignment="1" applyProtection="1">
      <alignment horizontal="center"/>
    </xf>
    <xf numFmtId="0" fontId="80" fillId="0" borderId="180" xfId="0" applyNumberFormat="1" applyFont="1" applyFill="1" applyBorder="1" applyAlignment="1" applyProtection="1">
      <alignment horizontal="left" vertical="top" wrapText="1"/>
    </xf>
    <xf numFmtId="49" fontId="2" fillId="25" borderId="181" xfId="0" applyNumberFormat="1" applyFont="1" applyFill="1" applyBorder="1" applyAlignment="1" applyProtection="1">
      <alignment horizontal="center" vertical="center"/>
      <protection locked="0"/>
    </xf>
    <xf numFmtId="49" fontId="2" fillId="25" borderId="182" xfId="0" applyNumberFormat="1" applyFont="1" applyFill="1" applyBorder="1" applyAlignment="1" applyProtection="1">
      <alignment horizontal="center" vertical="center"/>
      <protection locked="0"/>
    </xf>
    <xf numFmtId="49" fontId="2" fillId="25" borderId="183" xfId="0" applyNumberFormat="1" applyFont="1" applyFill="1" applyBorder="1" applyAlignment="1" applyProtection="1">
      <alignment horizontal="center" vertical="center"/>
      <protection locked="0"/>
    </xf>
    <xf numFmtId="0" fontId="124" fillId="24" borderId="190" xfId="0" applyFont="1" applyFill="1" applyBorder="1" applyAlignment="1" applyProtection="1">
      <alignment horizontal="center" vertical="center"/>
    </xf>
    <xf numFmtId="0" fontId="124" fillId="24" borderId="191" xfId="0" applyFont="1" applyFill="1" applyBorder="1" applyAlignment="1" applyProtection="1">
      <alignment horizontal="center" vertical="center"/>
    </xf>
    <xf numFmtId="0" fontId="0" fillId="0" borderId="191" xfId="0" applyBorder="1" applyAlignment="1">
      <alignment horizontal="center" vertical="center"/>
    </xf>
    <xf numFmtId="0" fontId="124" fillId="24" borderId="192" xfId="0" applyFont="1" applyFill="1" applyBorder="1" applyAlignment="1" applyProtection="1">
      <alignment horizontal="center" vertical="center"/>
    </xf>
    <xf numFmtId="0" fontId="124" fillId="24" borderId="193" xfId="0" applyFont="1" applyFill="1" applyBorder="1" applyAlignment="1" applyProtection="1">
      <alignment horizontal="center" vertical="center"/>
    </xf>
    <xf numFmtId="0" fontId="124" fillId="24" borderId="194" xfId="0" applyFont="1" applyFill="1" applyBorder="1" applyAlignment="1" applyProtection="1">
      <alignment horizontal="center" vertical="center"/>
    </xf>
    <xf numFmtId="0" fontId="2" fillId="22" borderId="152" xfId="0" applyFont="1" applyFill="1" applyBorder="1" applyAlignment="1" applyProtection="1">
      <alignment horizontal="left" vertical="top" wrapText="1"/>
      <protection locked="0"/>
    </xf>
    <xf numFmtId="0" fontId="2" fillId="22" borderId="153" xfId="0" applyFont="1" applyFill="1" applyBorder="1" applyAlignment="1" applyProtection="1">
      <alignment horizontal="left" vertical="top" wrapText="1"/>
      <protection locked="0"/>
    </xf>
    <xf numFmtId="0" fontId="2" fillId="22" borderId="154" xfId="0" applyFont="1" applyFill="1" applyBorder="1" applyAlignment="1" applyProtection="1">
      <alignment horizontal="left" vertical="top" wrapText="1"/>
      <protection locked="0"/>
    </xf>
    <xf numFmtId="9" fontId="2" fillId="0" borderId="184" xfId="56" applyNumberFormat="1" applyFont="1" applyFill="1" applyBorder="1" applyAlignment="1" applyProtection="1">
      <alignment horizontal="left" vertical="center" wrapText="1"/>
    </xf>
    <xf numFmtId="0" fontId="2" fillId="0" borderId="173" xfId="56" applyNumberFormat="1" applyFont="1" applyFill="1" applyBorder="1" applyAlignment="1" applyProtection="1">
      <alignment horizontal="left" vertical="center" wrapText="1"/>
    </xf>
    <xf numFmtId="0" fontId="2" fillId="0" borderId="185" xfId="56" applyNumberFormat="1" applyFont="1" applyFill="1" applyBorder="1" applyAlignment="1" applyProtection="1">
      <alignment horizontal="left" vertical="center" wrapText="1"/>
    </xf>
    <xf numFmtId="0" fontId="80" fillId="0" borderId="195" xfId="0" applyNumberFormat="1" applyFont="1" applyFill="1" applyBorder="1" applyAlignment="1" applyProtection="1">
      <alignment horizontal="left" vertical="top" wrapText="1"/>
    </xf>
    <xf numFmtId="0" fontId="80" fillId="0" borderId="196" xfId="0" applyNumberFormat="1" applyFont="1" applyFill="1" applyBorder="1" applyAlignment="1" applyProtection="1">
      <alignment horizontal="left" vertical="top" wrapText="1"/>
    </xf>
    <xf numFmtId="0" fontId="2" fillId="0" borderId="184" xfId="56" applyNumberFormat="1" applyFont="1" applyFill="1" applyBorder="1" applyAlignment="1" applyProtection="1">
      <alignment horizontal="left" vertical="center" wrapText="1"/>
    </xf>
    <xf numFmtId="0" fontId="80" fillId="0" borderId="197" xfId="0" applyNumberFormat="1" applyFont="1" applyFill="1" applyBorder="1" applyAlignment="1" applyProtection="1">
      <alignment horizontal="left" vertical="top" wrapText="1"/>
    </xf>
    <xf numFmtId="0" fontId="80" fillId="0" borderId="198" xfId="0" applyNumberFormat="1" applyFont="1" applyFill="1" applyBorder="1" applyAlignment="1" applyProtection="1">
      <alignment horizontal="left" vertical="top" wrapText="1"/>
    </xf>
    <xf numFmtId="0" fontId="2" fillId="22" borderId="186" xfId="0" applyFont="1" applyFill="1" applyBorder="1" applyAlignment="1" applyProtection="1">
      <alignment horizontal="center" vertical="top" wrapText="1"/>
      <protection locked="0"/>
    </xf>
    <xf numFmtId="0" fontId="2" fillId="22" borderId="187" xfId="0" applyFont="1" applyFill="1" applyBorder="1" applyAlignment="1" applyProtection="1">
      <alignment horizontal="center" vertical="top" wrapText="1"/>
      <protection locked="0"/>
    </xf>
    <xf numFmtId="0" fontId="2" fillId="22" borderId="188" xfId="0" applyFont="1" applyFill="1" applyBorder="1" applyAlignment="1" applyProtection="1">
      <alignment horizontal="center" vertical="top" wrapText="1"/>
      <protection locked="0"/>
    </xf>
    <xf numFmtId="0" fontId="2" fillId="22" borderId="152" xfId="0" applyFont="1" applyFill="1" applyBorder="1" applyAlignment="1" applyProtection="1">
      <alignment horizontal="center" vertical="top" wrapText="1"/>
      <protection locked="0"/>
    </xf>
    <xf numFmtId="0" fontId="2" fillId="22" borderId="153" xfId="0" applyFont="1" applyFill="1" applyBorder="1" applyAlignment="1" applyProtection="1">
      <alignment horizontal="center" vertical="top" wrapText="1"/>
      <protection locked="0"/>
    </xf>
    <xf numFmtId="0" fontId="2" fillId="22" borderId="154" xfId="0" applyFont="1" applyFill="1" applyBorder="1" applyAlignment="1" applyProtection="1">
      <alignment horizontal="center" vertical="top" wrapText="1"/>
      <protection locked="0"/>
    </xf>
    <xf numFmtId="0" fontId="60" fillId="22" borderId="199" xfId="0" applyFont="1" applyFill="1" applyBorder="1" applyAlignment="1" applyProtection="1">
      <alignment horizontal="center" vertical="center"/>
    </xf>
    <xf numFmtId="0" fontId="60" fillId="22" borderId="200" xfId="0" applyFont="1" applyFill="1" applyBorder="1" applyAlignment="1" applyProtection="1">
      <alignment horizontal="center" vertical="center"/>
    </xf>
    <xf numFmtId="0" fontId="60" fillId="22" borderId="201" xfId="0" applyFont="1" applyFill="1" applyBorder="1" applyAlignment="1" applyProtection="1">
      <alignment horizontal="center" vertical="center"/>
    </xf>
    <xf numFmtId="0" fontId="80" fillId="0" borderId="202" xfId="0" applyNumberFormat="1" applyFont="1" applyFill="1" applyBorder="1" applyAlignment="1" applyProtection="1">
      <alignment horizontal="left" vertical="center" wrapText="1"/>
    </xf>
    <xf numFmtId="0" fontId="80" fillId="0" borderId="203" xfId="0" applyNumberFormat="1" applyFont="1" applyFill="1" applyBorder="1" applyAlignment="1" applyProtection="1">
      <alignment horizontal="left" vertical="center" wrapText="1"/>
    </xf>
    <xf numFmtId="0" fontId="80" fillId="0" borderId="204" xfId="0" applyNumberFormat="1" applyFont="1" applyFill="1" applyBorder="1" applyAlignment="1" applyProtection="1">
      <alignment horizontal="left" vertical="center" wrapText="1"/>
    </xf>
    <xf numFmtId="0" fontId="2" fillId="22" borderId="155" xfId="0" applyFont="1" applyFill="1" applyBorder="1" applyAlignment="1" applyProtection="1">
      <alignment horizontal="center" vertical="top" wrapText="1"/>
      <protection locked="0"/>
    </xf>
    <xf numFmtId="0" fontId="2" fillId="22" borderId="156" xfId="0" applyFont="1" applyFill="1" applyBorder="1" applyAlignment="1" applyProtection="1">
      <alignment horizontal="center" vertical="top" wrapText="1"/>
      <protection locked="0"/>
    </xf>
    <xf numFmtId="0" fontId="2" fillId="22" borderId="157" xfId="0" applyFont="1" applyFill="1" applyBorder="1" applyAlignment="1" applyProtection="1">
      <alignment horizontal="center" vertical="top" wrapText="1"/>
      <protection locked="0"/>
    </xf>
    <xf numFmtId="0" fontId="21" fillId="0" borderId="211"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21" fillId="0" borderId="39" xfId="0" applyFont="1" applyBorder="1" applyAlignment="1" applyProtection="1">
      <alignment horizontal="left"/>
      <protection locked="0"/>
    </xf>
    <xf numFmtId="0" fontId="21" fillId="0" borderId="211" xfId="0" applyFont="1" applyBorder="1" applyAlignment="1" applyProtection="1">
      <alignment horizontal="left"/>
      <protection locked="0"/>
    </xf>
    <xf numFmtId="0" fontId="163" fillId="21" borderId="219" xfId="0" applyFont="1" applyFill="1" applyBorder="1" applyAlignment="1">
      <alignment horizontal="center" vertical="center" textRotation="90"/>
    </xf>
    <xf numFmtId="0" fontId="164" fillId="21" borderId="92" xfId="0" applyFont="1" applyFill="1" applyBorder="1" applyAlignment="1">
      <alignment horizontal="center" vertical="center" textRotation="90"/>
    </xf>
    <xf numFmtId="0" fontId="164" fillId="21" borderId="109" xfId="0" applyFont="1" applyFill="1" applyBorder="1" applyAlignment="1">
      <alignment horizontal="center" vertical="center" textRotation="90"/>
    </xf>
    <xf numFmtId="0" fontId="77" fillId="21" borderId="218"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0" fontId="21" fillId="0" borderId="210" xfId="0" applyFont="1" applyFill="1" applyBorder="1" applyAlignment="1" applyProtection="1">
      <alignment horizontal="left"/>
      <protection locked="0"/>
    </xf>
    <xf numFmtId="0" fontId="24" fillId="0" borderId="0" xfId="0" applyFont="1" applyAlignment="1">
      <alignment horizontal="center"/>
    </xf>
    <xf numFmtId="0" fontId="77" fillId="21" borderId="220" xfId="53" applyNumberFormat="1" applyFont="1" applyFill="1" applyBorder="1" applyAlignment="1">
      <alignment horizontal="center" vertical="center" wrapText="1"/>
    </xf>
    <xf numFmtId="0" fontId="77" fillId="21" borderId="221" xfId="53" applyNumberFormat="1" applyFont="1" applyFill="1" applyBorder="1" applyAlignment="1">
      <alignment horizontal="center" vertical="center" wrapText="1"/>
    </xf>
    <xf numFmtId="0" fontId="77" fillId="21" borderId="222" xfId="53" applyNumberFormat="1" applyFont="1" applyFill="1" applyBorder="1" applyAlignment="1">
      <alignment horizontal="center" vertical="center" wrapText="1"/>
    </xf>
    <xf numFmtId="0" fontId="21" fillId="0" borderId="223" xfId="0" applyFont="1" applyFill="1" applyBorder="1" applyAlignment="1" applyProtection="1">
      <alignment horizontal="left"/>
      <protection locked="0"/>
    </xf>
    <xf numFmtId="0" fontId="21" fillId="0" borderId="224" xfId="0" applyFont="1" applyFill="1" applyBorder="1" applyAlignment="1" applyProtection="1">
      <alignment horizontal="left"/>
      <protection locked="0"/>
    </xf>
    <xf numFmtId="0" fontId="21" fillId="0" borderId="210" xfId="0" applyFont="1" applyBorder="1" applyAlignment="1" applyProtection="1">
      <alignment horizontal="left"/>
      <protection locked="0"/>
    </xf>
    <xf numFmtId="0" fontId="21" fillId="0" borderId="225" xfId="0" applyFont="1" applyFill="1" applyBorder="1" applyAlignment="1" applyProtection="1">
      <alignment horizontal="left" vertical="top" wrapText="1"/>
      <protection locked="0"/>
    </xf>
    <xf numFmtId="0" fontId="21" fillId="0" borderId="226" xfId="0" applyFont="1" applyFill="1" applyBorder="1" applyAlignment="1" applyProtection="1">
      <alignment horizontal="left" vertical="top" wrapText="1"/>
      <protection locked="0"/>
    </xf>
    <xf numFmtId="0" fontId="21" fillId="0" borderId="227" xfId="0" applyFont="1" applyFill="1" applyBorder="1" applyAlignment="1" applyProtection="1">
      <alignment horizontal="left" vertical="top" wrapText="1"/>
      <protection locked="0"/>
    </xf>
    <xf numFmtId="0" fontId="21" fillId="0" borderId="216" xfId="0" applyFont="1" applyFill="1" applyBorder="1" applyAlignment="1" applyProtection="1">
      <alignment horizontal="left" vertical="top" wrapText="1"/>
      <protection locked="0"/>
    </xf>
    <xf numFmtId="0" fontId="21" fillId="0" borderId="182" xfId="0" applyFont="1" applyFill="1" applyBorder="1" applyAlignment="1" applyProtection="1">
      <alignment horizontal="left" vertical="top" wrapText="1"/>
      <protection locked="0"/>
    </xf>
    <xf numFmtId="0" fontId="21" fillId="0" borderId="228" xfId="0" applyFont="1" applyFill="1" applyBorder="1" applyAlignment="1" applyProtection="1">
      <alignment horizontal="left" vertical="top" wrapText="1"/>
      <protection locked="0"/>
    </xf>
    <xf numFmtId="0" fontId="21" fillId="0" borderId="229" xfId="0" applyFont="1" applyFill="1" applyBorder="1" applyAlignment="1" applyProtection="1">
      <alignment horizontal="left"/>
      <protection locked="0"/>
    </xf>
    <xf numFmtId="0" fontId="21" fillId="0" borderId="173" xfId="0" applyFont="1" applyFill="1" applyBorder="1" applyAlignment="1" applyProtection="1">
      <alignment horizontal="left"/>
      <protection locked="0"/>
    </xf>
    <xf numFmtId="0" fontId="21" fillId="0" borderId="206" xfId="0" applyFont="1" applyFill="1" applyBorder="1" applyAlignment="1" applyProtection="1">
      <alignment horizontal="left"/>
      <protection locked="0"/>
    </xf>
    <xf numFmtId="0" fontId="21" fillId="0" borderId="230" xfId="0" applyFont="1" applyFill="1" applyBorder="1" applyAlignment="1" applyProtection="1">
      <alignment horizontal="left"/>
      <protection locked="0"/>
    </xf>
    <xf numFmtId="0" fontId="21" fillId="0" borderId="207" xfId="0" applyFont="1" applyFill="1" applyBorder="1" applyAlignment="1" applyProtection="1">
      <alignment horizontal="left"/>
      <protection locked="0"/>
    </xf>
    <xf numFmtId="0" fontId="21" fillId="0" borderId="208" xfId="0" applyFont="1" applyFill="1" applyBorder="1" applyAlignment="1" applyProtection="1">
      <alignment horizontal="left"/>
      <protection locked="0"/>
    </xf>
    <xf numFmtId="0" fontId="21" fillId="0" borderId="223" xfId="0" applyFont="1" applyBorder="1" applyAlignment="1" applyProtection="1">
      <alignment horizontal="left"/>
      <protection locked="0"/>
    </xf>
    <xf numFmtId="0" fontId="21" fillId="0" borderId="224" xfId="0" applyFont="1" applyBorder="1" applyAlignment="1" applyProtection="1">
      <alignment horizontal="left"/>
      <protection locked="0"/>
    </xf>
    <xf numFmtId="0" fontId="21" fillId="0" borderId="173" xfId="0" applyFont="1" applyFill="1" applyBorder="1" applyAlignment="1" applyProtection="1">
      <alignment horizontal="left" vertical="center" wrapText="1"/>
      <protection locked="0"/>
    </xf>
    <xf numFmtId="0" fontId="21" fillId="0" borderId="206" xfId="0" applyFont="1" applyFill="1" applyBorder="1" applyAlignment="1" applyProtection="1">
      <alignment horizontal="left" vertical="center" wrapText="1"/>
      <protection locked="0"/>
    </xf>
    <xf numFmtId="0" fontId="21" fillId="0" borderId="207" xfId="0" applyFont="1" applyFill="1" applyBorder="1" applyAlignment="1" applyProtection="1">
      <alignment horizontal="left" vertical="center" wrapText="1"/>
      <protection locked="0"/>
    </xf>
    <xf numFmtId="0" fontId="21" fillId="0" borderId="208" xfId="0" applyFont="1" applyFill="1" applyBorder="1" applyAlignment="1" applyProtection="1">
      <alignment horizontal="left" vertical="center" wrapText="1"/>
      <protection locked="0"/>
    </xf>
    <xf numFmtId="0" fontId="21" fillId="0" borderId="209" xfId="0" applyFont="1" applyBorder="1" applyAlignment="1" applyProtection="1">
      <alignment horizontal="left"/>
      <protection locked="0"/>
    </xf>
    <xf numFmtId="0" fontId="158" fillId="0" borderId="173" xfId="0" applyFont="1" applyFill="1" applyBorder="1" applyAlignment="1" applyProtection="1">
      <alignment horizontal="left" vertical="center" wrapText="1"/>
      <protection locked="0"/>
    </xf>
    <xf numFmtId="0" fontId="156" fillId="0" borderId="173" xfId="0" applyFont="1" applyFill="1" applyBorder="1" applyAlignment="1" applyProtection="1">
      <alignment horizontal="left" vertical="center" wrapText="1"/>
      <protection locked="0"/>
    </xf>
    <xf numFmtId="0" fontId="156" fillId="0" borderId="206" xfId="0" applyFont="1" applyFill="1" applyBorder="1" applyAlignment="1" applyProtection="1">
      <alignment horizontal="left" vertical="center" wrapText="1"/>
      <protection locked="0"/>
    </xf>
    <xf numFmtId="0" fontId="155" fillId="22" borderId="112" xfId="0" applyFont="1" applyFill="1" applyBorder="1" applyAlignment="1" applyProtection="1">
      <alignment horizontal="left" wrapText="1"/>
      <protection locked="0"/>
    </xf>
    <xf numFmtId="0" fontId="155" fillId="22" borderId="111" xfId="0" applyFont="1" applyFill="1" applyBorder="1" applyAlignment="1" applyProtection="1">
      <alignment horizontal="left" wrapText="1"/>
      <protection locked="0"/>
    </xf>
    <xf numFmtId="0" fontId="155" fillId="22" borderId="113" xfId="0" applyFont="1" applyFill="1" applyBorder="1" applyAlignment="1" applyProtection="1">
      <alignment horizontal="left" wrapText="1"/>
      <protection locked="0"/>
    </xf>
    <xf numFmtId="0" fontId="155" fillId="22" borderId="67" xfId="0" applyFont="1" applyFill="1" applyBorder="1" applyAlignment="1" applyProtection="1">
      <alignment horizontal="left" wrapText="1"/>
      <protection locked="0"/>
    </xf>
    <xf numFmtId="0" fontId="155" fillId="22" borderId="106" xfId="0" applyFont="1" applyFill="1" applyBorder="1" applyAlignment="1" applyProtection="1">
      <alignment horizontal="left" wrapText="1"/>
      <protection locked="0"/>
    </xf>
    <xf numFmtId="0" fontId="155" fillId="22" borderId="108" xfId="0" applyFont="1" applyFill="1" applyBorder="1" applyAlignment="1" applyProtection="1">
      <alignment horizontal="left" wrapText="1"/>
      <protection locked="0"/>
    </xf>
    <xf numFmtId="0" fontId="77" fillId="21" borderId="205" xfId="53" applyNumberFormat="1" applyFont="1" applyFill="1" applyBorder="1" applyAlignment="1">
      <alignment horizontal="center" vertical="center" wrapText="1"/>
    </xf>
    <xf numFmtId="0" fontId="21" fillId="0" borderId="213" xfId="0" applyFont="1" applyFill="1" applyBorder="1" applyAlignment="1" applyProtection="1">
      <alignment horizontal="left" vertical="top" wrapText="1"/>
      <protection locked="0"/>
    </xf>
    <xf numFmtId="0" fontId="21" fillId="0" borderId="214" xfId="0" applyFont="1" applyFill="1" applyBorder="1" applyAlignment="1" applyProtection="1">
      <alignment horizontal="left" vertical="top" wrapText="1"/>
      <protection locked="0"/>
    </xf>
    <xf numFmtId="0" fontId="21" fillId="0" borderId="215" xfId="0" applyFont="1" applyFill="1" applyBorder="1" applyAlignment="1" applyProtection="1">
      <alignment horizontal="left" vertical="top" wrapText="1"/>
      <protection locked="0"/>
    </xf>
    <xf numFmtId="0" fontId="21" fillId="0" borderId="217" xfId="0" applyFont="1" applyFill="1" applyBorder="1" applyAlignment="1" applyProtection="1">
      <alignment horizontal="left" vertical="top" wrapText="1"/>
      <protection locked="0"/>
    </xf>
    <xf numFmtId="0" fontId="21" fillId="0" borderId="39" xfId="0" applyFont="1" applyFill="1" applyBorder="1" applyAlignment="1" applyProtection="1">
      <alignment horizontal="left"/>
      <protection locked="0"/>
    </xf>
    <xf numFmtId="0" fontId="21" fillId="0" borderId="209" xfId="0" applyFont="1" applyFill="1" applyBorder="1" applyAlignment="1" applyProtection="1">
      <alignment horizontal="left"/>
      <protection locked="0"/>
    </xf>
    <xf numFmtId="0" fontId="21" fillId="0" borderId="232" xfId="0" applyFont="1" applyFill="1" applyBorder="1" applyAlignment="1" applyProtection="1">
      <alignment horizontal="left"/>
      <protection locked="0"/>
    </xf>
    <xf numFmtId="0" fontId="21" fillId="0" borderId="212" xfId="0" applyFont="1" applyBorder="1" applyAlignment="1" applyProtection="1">
      <alignment horizontal="left"/>
      <protection locked="0"/>
    </xf>
    <xf numFmtId="43" fontId="15" fillId="30" borderId="0" xfId="60" applyFont="1" applyFill="1" applyBorder="1" applyAlignment="1" applyProtection="1">
      <alignment horizontal="center"/>
      <protection locked="0"/>
    </xf>
    <xf numFmtId="0" fontId="21" fillId="0" borderId="231" xfId="0" applyFont="1" applyFill="1" applyBorder="1" applyAlignment="1" applyProtection="1">
      <alignment horizontal="left"/>
      <protection locked="0"/>
    </xf>
    <xf numFmtId="0" fontId="21" fillId="0" borderId="232" xfId="0" applyFont="1" applyBorder="1" applyAlignment="1" applyProtection="1">
      <alignment horizontal="left"/>
      <protection locked="0"/>
    </xf>
    <xf numFmtId="0" fontId="21" fillId="0" borderId="231" xfId="0" applyFont="1" applyBorder="1" applyAlignment="1" applyProtection="1">
      <alignment horizontal="left"/>
      <protection locked="0"/>
    </xf>
    <xf numFmtId="43" fontId="17" fillId="31" borderId="0" xfId="39" applyFont="1" applyFill="1" applyAlignment="1">
      <alignment horizontal="center" vertical="center"/>
    </xf>
    <xf numFmtId="0" fontId="33" fillId="0" borderId="0" xfId="0" applyFont="1" applyAlignment="1">
      <alignment horizontal="center"/>
    </xf>
    <xf numFmtId="172" fontId="30" fillId="22" borderId="29" xfId="0" applyNumberFormat="1" applyFont="1" applyFill="1" applyBorder="1" applyAlignment="1" applyProtection="1">
      <alignment horizontal="justify" vertical="top" wrapText="1"/>
      <protection locked="0"/>
    </xf>
    <xf numFmtId="172" fontId="30" fillId="22" borderId="46" xfId="0" applyNumberFormat="1" applyFont="1" applyFill="1" applyBorder="1" applyAlignment="1" applyProtection="1">
      <alignment horizontal="justify" vertical="top" wrapText="1"/>
      <protection locked="0"/>
    </xf>
    <xf numFmtId="172" fontId="30" fillId="22" borderId="47" xfId="0" applyNumberFormat="1" applyFont="1" applyFill="1" applyBorder="1" applyAlignment="1" applyProtection="1">
      <alignment horizontal="justify" vertical="top" wrapText="1"/>
      <protection locked="0"/>
    </xf>
  </cellXfs>
  <cellStyles count="6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Euro"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38"/>
    <cellStyle name="Normal" xfId="0" builtinId="0"/>
    <cellStyle name="Normal 2" xfId="39"/>
    <cellStyle name="Normal 2 2" xfId="40"/>
    <cellStyle name="Normal 2 3" xfId="41"/>
    <cellStyle name="Normal 2 4" xfId="42"/>
    <cellStyle name="Normal 2 5" xfId="43"/>
    <cellStyle name="Normal 2 6" xfId="44"/>
    <cellStyle name="Normal 2 7" xfId="45"/>
    <cellStyle name="Normal 2 8" xfId="46"/>
    <cellStyle name="Normal 2_Dashboard ver 2.2 ES" xfId="47"/>
    <cellStyle name="Normal 2_Prototipo" xfId="48"/>
    <cellStyle name="Normal 3" xfId="49"/>
    <cellStyle name="Normal 4" xfId="50"/>
    <cellStyle name="Normal 5" xfId="51"/>
    <cellStyle name="Normal 6" xfId="52"/>
    <cellStyle name="Normal_TZ_R3HIV_Phase_2_21_August_08" xfId="53"/>
    <cellStyle name="Note" xfId="54"/>
    <cellStyle name="Output" xfId="55"/>
    <cellStyle name="Percent" xfId="56" builtinId="5"/>
    <cellStyle name="Title" xfId="57"/>
    <cellStyle name="Título 3 3" xfId="58"/>
    <cellStyle name="Título 3 3_Prototipo" xfId="59"/>
    <cellStyle name="Título 3 3_PrototipoRep1" xfId="60"/>
    <cellStyle name="Título 3 7" xfId="61"/>
    <cellStyle name="Warning Text" xfId="62"/>
  </cellStyles>
  <dxfs count="57">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B55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xmlMaps" Target="xmlMap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671"/>
        </c:manualLayout>
      </c:layout>
      <c:barChart>
        <c:barDir val="col"/>
        <c:grouping val="clustered"/>
        <c:varyColors val="0"/>
        <c:ser>
          <c:idx val="0"/>
          <c:order val="0"/>
          <c:tx>
            <c:strRef>
              <c:f>'Introducerea datelor'!$B$33</c:f>
              <c:strCache>
                <c:ptCount val="1"/>
                <c:pt idx="0">
                  <c:v>Buget Cumulativ</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'Introducerea datelor'!$C$33:$N$33</c:f>
              <c:numCache>
                <c:formatCode>#,##0</c:formatCode>
                <c:ptCount val="12"/>
                <c:pt idx="0">
                  <c:v>122270.5</c:v>
                </c:pt>
                <c:pt idx="1">
                  <c:v>750199.82</c:v>
                </c:pt>
                <c:pt idx="2">
                  <c:v>908729.67999999993</c:v>
                </c:pt>
                <c:pt idx="3">
                  <c:v>1719692.68</c:v>
                </c:pt>
                <c:pt idx="4">
                  <c:v>2055435.96</c:v>
                </c:pt>
                <c:pt idx="5">
                  <c:v>0</c:v>
                </c:pt>
                <c:pt idx="6">
                  <c:v>0</c:v>
                </c:pt>
                <c:pt idx="7">
                  <c:v>0</c:v>
                </c:pt>
                <c:pt idx="8">
                  <c:v>0</c:v>
                </c:pt>
                <c:pt idx="9">
                  <c:v>0</c:v>
                </c:pt>
                <c:pt idx="10">
                  <c:v>0</c:v>
                </c:pt>
                <c:pt idx="11">
                  <c:v>0</c:v>
                </c:pt>
              </c:numCache>
            </c:numRef>
          </c:val>
        </c:ser>
        <c:ser>
          <c:idx val="1"/>
          <c:order val="1"/>
          <c:tx>
            <c:strRef>
              <c:f>'Introducerea datelor'!$B$34</c:f>
              <c:strCache>
                <c:ptCount val="1"/>
                <c:pt idx="0">
                  <c:v>Debursări cumulative</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'Introducerea datelor'!$C$34:$N$34</c:f>
              <c:numCache>
                <c:formatCode>#,##0</c:formatCode>
                <c:ptCount val="12"/>
                <c:pt idx="0">
                  <c:v>1558295</c:v>
                </c:pt>
                <c:pt idx="1">
                  <c:v>1558295</c:v>
                </c:pt>
                <c:pt idx="2">
                  <c:v>1558295</c:v>
                </c:pt>
                <c:pt idx="3">
                  <c:v>2383436</c:v>
                </c:pt>
                <c:pt idx="4">
                  <c:v>2621981</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70"/>
        <c:axId val="322837096"/>
        <c:axId val="294778512"/>
      </c:barChart>
      <c:catAx>
        <c:axId val="322837096"/>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fr-FR"/>
                  <a:t>Reporting Period</a:t>
                </a:r>
              </a:p>
            </c:rich>
          </c:tx>
          <c:layout>
            <c:manualLayout>
              <c:xMode val="edge"/>
              <c:yMode val="edge"/>
              <c:x val="0.48066290143051532"/>
              <c:y val="0.786956412107879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294778512"/>
        <c:crosses val="autoZero"/>
        <c:auto val="1"/>
        <c:lblAlgn val="ctr"/>
        <c:lblOffset val="100"/>
        <c:tickLblSkip val="1"/>
        <c:tickMarkSkip val="1"/>
        <c:noMultiLvlLbl val="0"/>
      </c:catAx>
      <c:valAx>
        <c:axId val="29477851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322837096"/>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en-US"/>
          </a:p>
        </c:txPr>
      </c:legendEntry>
      <c:legendEntry>
        <c:idx val="1"/>
        <c:txPr>
          <a:bodyPr/>
          <a:lstStyle/>
          <a:p>
            <a:pPr>
              <a:defRPr sz="675" b="0" i="0" u="none" strike="noStrike" baseline="0">
                <a:solidFill>
                  <a:srgbClr val="000000"/>
                </a:solidFill>
                <a:latin typeface="Arial"/>
                <a:ea typeface="Arial"/>
                <a:cs typeface="Arial"/>
              </a:defRPr>
            </a:pPr>
            <a:endParaRPr lang="en-US"/>
          </a:p>
        </c:txPr>
      </c:legendEntry>
      <c:layout>
        <c:manualLayout>
          <c:xMode val="edge"/>
          <c:yMode val="edge"/>
          <c:x val="0.13106154924351615"/>
          <c:y val="0.88209606986899558"/>
          <c:w val="0.84665787195449138"/>
          <c:h val="0.10480349344978168"/>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767E-2"/>
          <c:w val="0.83314004319329948"/>
          <c:h val="0.65320736566206339"/>
        </c:manualLayout>
      </c:layout>
      <c:barChart>
        <c:barDir val="col"/>
        <c:grouping val="clustered"/>
        <c:varyColors val="0"/>
        <c:ser>
          <c:idx val="0"/>
          <c:order val="0"/>
          <c:tx>
            <c:strRef>
              <c:f>'Introducerea datelor'!$G$124</c:f>
              <c:strCache>
                <c:ptCount val="1"/>
                <c:pt idx="0">
                  <c:v>Target // Ținta</c:v>
                </c:pt>
              </c:strCache>
            </c:strRef>
          </c:tx>
          <c:spPr>
            <a:solidFill>
              <a:srgbClr val="0066CC"/>
            </a:solidFill>
            <a:ln w="25400">
              <a:noFill/>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datelor'!$H$124:$S$124</c:f>
              <c:numCache>
                <c:formatCode>0.0%</c:formatCode>
                <c:ptCount val="12"/>
                <c:pt idx="1">
                  <c:v>0.27</c:v>
                </c:pt>
                <c:pt idx="3">
                  <c:v>0.3</c:v>
                </c:pt>
                <c:pt idx="5">
                  <c:v>0.33</c:v>
                </c:pt>
              </c:numCache>
            </c:numRef>
          </c:val>
        </c:ser>
        <c:ser>
          <c:idx val="1"/>
          <c:order val="1"/>
          <c:tx>
            <c:strRef>
              <c:f>'Introducerea datelor'!$G$125</c:f>
              <c:strCache>
                <c:ptCount val="1"/>
                <c:pt idx="0">
                  <c:v>Achieved // Realizat</c:v>
                </c:pt>
              </c:strCache>
            </c:strRef>
          </c:tx>
          <c:spPr>
            <a:solidFill>
              <a:srgbClr val="00CCFF"/>
            </a:solidFill>
            <a:ln w="12700">
              <a:solidFill>
                <a:srgbClr val="000000"/>
              </a:solidFill>
              <a:prstDash val="solid"/>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datelor'!$H$125:$S$125</c:f>
              <c:numCache>
                <c:formatCode>0.0%</c:formatCode>
                <c:ptCount val="12"/>
                <c:pt idx="1">
                  <c:v>0.21</c:v>
                </c:pt>
                <c:pt idx="3">
                  <c:v>0.28179999999999999</c:v>
                </c:pt>
              </c:numCache>
            </c:numRef>
          </c:val>
        </c:ser>
        <c:dLbls>
          <c:showLegendKey val="0"/>
          <c:showVal val="0"/>
          <c:showCatName val="0"/>
          <c:showSerName val="0"/>
          <c:showPercent val="0"/>
          <c:showBubbleSize val="0"/>
        </c:dLbls>
        <c:gapWidth val="150"/>
        <c:axId val="295763504"/>
        <c:axId val="295763896"/>
      </c:barChart>
      <c:catAx>
        <c:axId val="295763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95763896"/>
        <c:crosses val="autoZero"/>
        <c:auto val="1"/>
        <c:lblAlgn val="ctr"/>
        <c:lblOffset val="100"/>
        <c:tickLblSkip val="1"/>
        <c:tickMarkSkip val="1"/>
        <c:noMultiLvlLbl val="0"/>
      </c:catAx>
      <c:valAx>
        <c:axId val="295763896"/>
        <c:scaling>
          <c:orientation val="minMax"/>
          <c:max val="1"/>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95763504"/>
        <c:crosses val="autoZero"/>
        <c:crossBetween val="between"/>
      </c:valAx>
      <c:spPr>
        <a:noFill/>
        <a:ln w="25400">
          <a:noFill/>
        </a:ln>
      </c:spPr>
    </c:plotArea>
    <c:legend>
      <c:legendPos val="r"/>
      <c:layout>
        <c:manualLayout>
          <c:xMode val="edge"/>
          <c:yMode val="edge"/>
          <c:x val="0.41868471128608925"/>
          <c:y val="0.9229454651501896"/>
          <c:w val="0.57491289198605955"/>
          <c:h val="7.3298429319371833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36842105264701E-2"/>
          <c:y val="9.7938144329897045E-2"/>
          <c:w val="0.89473684210526316"/>
          <c:h val="0.61340206185566548"/>
        </c:manualLayout>
      </c:layout>
      <c:barChart>
        <c:barDir val="col"/>
        <c:grouping val="clustered"/>
        <c:varyColors val="0"/>
        <c:ser>
          <c:idx val="0"/>
          <c:order val="0"/>
          <c:tx>
            <c:strRef>
              <c:f>'Introducerea datelor'!$G$118</c:f>
              <c:strCache>
                <c:ptCount val="1"/>
                <c:pt idx="0">
                  <c:v>Target // Ținta</c:v>
                </c:pt>
              </c:strCache>
            </c:strRef>
          </c:tx>
          <c:spPr>
            <a:solidFill>
              <a:srgbClr val="0066CC"/>
            </a:solidFill>
            <a:ln w="25400">
              <a:noFill/>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datelor'!$H$118:$S$118</c:f>
              <c:numCache>
                <c:formatCode>0.0%</c:formatCode>
                <c:ptCount val="12"/>
                <c:pt idx="1">
                  <c:v>0.83</c:v>
                </c:pt>
                <c:pt idx="3">
                  <c:v>0.84</c:v>
                </c:pt>
                <c:pt idx="5" formatCode="#,##0">
                  <c:v>0</c:v>
                </c:pt>
              </c:numCache>
            </c:numRef>
          </c:val>
        </c:ser>
        <c:ser>
          <c:idx val="1"/>
          <c:order val="1"/>
          <c:tx>
            <c:strRef>
              <c:f>'Introducerea datelor'!$G$119</c:f>
              <c:strCache>
                <c:ptCount val="1"/>
                <c:pt idx="0">
                  <c:v>Achieved // Realizat</c:v>
                </c:pt>
              </c:strCache>
            </c:strRef>
          </c:tx>
          <c:spPr>
            <a:solidFill>
              <a:srgbClr val="00CCFF"/>
            </a:solidFill>
            <a:ln w="12700">
              <a:solidFill>
                <a:srgbClr val="000000"/>
              </a:solidFill>
              <a:prstDash val="solid"/>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datelor'!$H$119:$S$119</c:f>
              <c:numCache>
                <c:formatCode>0.0%</c:formatCode>
                <c:ptCount val="12"/>
                <c:pt idx="1">
                  <c:v>0.84</c:v>
                </c:pt>
                <c:pt idx="3">
                  <c:v>0.83540000000000003</c:v>
                </c:pt>
              </c:numCache>
            </c:numRef>
          </c:val>
        </c:ser>
        <c:dLbls>
          <c:showLegendKey val="0"/>
          <c:showVal val="0"/>
          <c:showCatName val="0"/>
          <c:showSerName val="0"/>
          <c:showPercent val="0"/>
          <c:showBubbleSize val="0"/>
        </c:dLbls>
        <c:gapWidth val="150"/>
        <c:axId val="295764680"/>
        <c:axId val="295765072"/>
      </c:barChart>
      <c:catAx>
        <c:axId val="29576468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95765072"/>
        <c:crosses val="autoZero"/>
        <c:auto val="1"/>
        <c:lblAlgn val="ctr"/>
        <c:lblOffset val="100"/>
        <c:tickLblSkip val="1"/>
        <c:tickMarkSkip val="1"/>
        <c:noMultiLvlLbl val="0"/>
      </c:catAx>
      <c:valAx>
        <c:axId val="295765072"/>
        <c:scaling>
          <c:orientation val="minMax"/>
          <c:max val="1"/>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95764680"/>
        <c:crosses val="autoZero"/>
        <c:crossBetween val="between"/>
      </c:valAx>
      <c:spPr>
        <a:noFill/>
        <a:ln w="25400">
          <a:noFill/>
        </a:ln>
      </c:spPr>
    </c:plotArea>
    <c:legend>
      <c:legendPos val="r"/>
      <c:layout>
        <c:manualLayout>
          <c:xMode val="edge"/>
          <c:yMode val="edge"/>
          <c:x val="0.41657198790745215"/>
          <c:y val="0.91237111416118866"/>
          <c:w val="0.57894921029608837"/>
          <c:h val="7.216494845360832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0.74803149606299402" l="0.70866141732283683" r="0.70866141732283683" t="0.74803149606299402"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fr-FR"/>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Buget Cumulativ</c:v>
                </c:pt>
              </c:strCache>
            </c:strRef>
          </c:tx>
          <c:spPr>
            <a:solidFill>
              <a:srgbClr val="339966"/>
            </a:solidFill>
            <a:ln w="12700">
              <a:solidFill>
                <a:srgbClr val="000000"/>
              </a:solidFill>
              <a:prstDash val="solid"/>
            </a:ln>
          </c:spPr>
          <c:cat>
            <c:strRef>
              <c:f>'Introducerea datelor'!$C$30:$M$30</c:f>
              <c:strCache>
                <c:ptCount val="11"/>
                <c:pt idx="0">
                  <c:v>P1 (Q1-2.2015)</c:v>
                </c:pt>
                <c:pt idx="1">
                  <c:v>P2</c:v>
                </c:pt>
                <c:pt idx="2">
                  <c:v>P3</c:v>
                </c:pt>
                <c:pt idx="3">
                  <c:v>P4</c:v>
                </c:pt>
                <c:pt idx="4">
                  <c:v>P5</c:v>
                </c:pt>
                <c:pt idx="5">
                  <c:v>P6</c:v>
                </c:pt>
                <c:pt idx="6">
                  <c:v>P7</c:v>
                </c:pt>
                <c:pt idx="7">
                  <c:v>P8</c:v>
                </c:pt>
                <c:pt idx="8">
                  <c:v>P9</c:v>
                </c:pt>
                <c:pt idx="9">
                  <c:v>P10</c:v>
                </c:pt>
                <c:pt idx="10">
                  <c:v>P11</c:v>
                </c:pt>
              </c:strCache>
            </c:strRef>
          </c:cat>
          <c:val>
            <c:numRef>
              <c:f>'Introducerea datelor'!$C$33:$M$33</c:f>
              <c:numCache>
                <c:formatCode>#,##0</c:formatCode>
                <c:ptCount val="11"/>
                <c:pt idx="0">
                  <c:v>122270.5</c:v>
                </c:pt>
                <c:pt idx="1">
                  <c:v>750199.82</c:v>
                </c:pt>
                <c:pt idx="2">
                  <c:v>908729.67999999993</c:v>
                </c:pt>
                <c:pt idx="3">
                  <c:v>1719692.68</c:v>
                </c:pt>
                <c:pt idx="4">
                  <c:v>2055435.96</c:v>
                </c:pt>
                <c:pt idx="5">
                  <c:v>0</c:v>
                </c:pt>
                <c:pt idx="6">
                  <c:v>0</c:v>
                </c:pt>
                <c:pt idx="7">
                  <c:v>0</c:v>
                </c:pt>
                <c:pt idx="8">
                  <c:v>0</c:v>
                </c:pt>
                <c:pt idx="9">
                  <c:v>0</c:v>
                </c:pt>
                <c:pt idx="10">
                  <c:v>0</c:v>
                </c:pt>
              </c:numCache>
            </c:numRef>
          </c:val>
        </c:ser>
        <c:ser>
          <c:idx val="1"/>
          <c:order val="1"/>
          <c:tx>
            <c:strRef>
              <c:f>'Introducerea datelor'!$B$34</c:f>
              <c:strCache>
                <c:ptCount val="1"/>
                <c:pt idx="0">
                  <c:v>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0">
                  <c:v>P1 (Q1-2.2015)</c:v>
                </c:pt>
                <c:pt idx="1">
                  <c:v>P2</c:v>
                </c:pt>
                <c:pt idx="2">
                  <c:v>P3</c:v>
                </c:pt>
                <c:pt idx="3">
                  <c:v>P4</c:v>
                </c:pt>
                <c:pt idx="4">
                  <c:v>P5</c:v>
                </c:pt>
                <c:pt idx="5">
                  <c:v>P6</c:v>
                </c:pt>
                <c:pt idx="6">
                  <c:v>P7</c:v>
                </c:pt>
                <c:pt idx="7">
                  <c:v>P8</c:v>
                </c:pt>
                <c:pt idx="8">
                  <c:v>P9</c:v>
                </c:pt>
                <c:pt idx="9">
                  <c:v>P10</c:v>
                </c:pt>
                <c:pt idx="10">
                  <c:v>P11</c:v>
                </c:pt>
              </c:strCache>
            </c:strRef>
          </c:cat>
          <c:val>
            <c:numRef>
              <c:f>'Introducerea datelor'!$C$34:$M$34</c:f>
              <c:numCache>
                <c:formatCode>#,##0</c:formatCode>
                <c:ptCount val="11"/>
                <c:pt idx="0">
                  <c:v>1558295</c:v>
                </c:pt>
                <c:pt idx="1">
                  <c:v>1558295</c:v>
                </c:pt>
                <c:pt idx="2">
                  <c:v>1558295</c:v>
                </c:pt>
                <c:pt idx="3">
                  <c:v>2383436</c:v>
                </c:pt>
                <c:pt idx="4">
                  <c:v>2621981</c:v>
                </c:pt>
                <c:pt idx="5">
                  <c:v>0</c:v>
                </c:pt>
                <c:pt idx="6">
                  <c:v>0</c:v>
                </c:pt>
                <c:pt idx="7">
                  <c:v>0</c:v>
                </c:pt>
                <c:pt idx="8">
                  <c:v>0</c:v>
                </c:pt>
                <c:pt idx="9">
                  <c:v>0</c:v>
                </c:pt>
                <c:pt idx="10">
                  <c:v>0</c:v>
                </c:pt>
              </c:numCache>
            </c:numRef>
          </c:val>
        </c:ser>
        <c:dLbls>
          <c:showLegendKey val="0"/>
          <c:showVal val="0"/>
          <c:showCatName val="0"/>
          <c:showSerName val="0"/>
          <c:showPercent val="0"/>
          <c:showBubbleSize val="0"/>
        </c:dLbls>
        <c:dropLines>
          <c:spPr>
            <a:ln w="3175">
              <a:solidFill>
                <a:srgbClr val="000000"/>
              </a:solidFill>
              <a:prstDash val="solid"/>
            </a:ln>
          </c:spPr>
        </c:dropLines>
        <c:axId val="295765856"/>
        <c:axId val="295766248"/>
      </c:areaChart>
      <c:catAx>
        <c:axId val="295765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295766248"/>
        <c:crosses val="autoZero"/>
        <c:auto val="1"/>
        <c:lblAlgn val="ctr"/>
        <c:lblOffset val="100"/>
        <c:tickLblSkip val="8"/>
        <c:tickMarkSkip val="1"/>
        <c:noMultiLvlLbl val="0"/>
      </c:catAx>
      <c:valAx>
        <c:axId val="295766248"/>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fr-F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95765856"/>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71"/>
          <c:y val="7.5694015811474585E-2"/>
          <c:w val="0.74366824572258583"/>
          <c:h val="0.58032078788796537"/>
        </c:manualLayout>
      </c:layout>
      <c:barChart>
        <c:barDir val="col"/>
        <c:grouping val="stacked"/>
        <c:varyColors val="0"/>
        <c:ser>
          <c:idx val="0"/>
          <c:order val="0"/>
          <c:spPr>
            <a:solidFill>
              <a:schemeClr val="accent1">
                <a:lumMod val="75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datelor'!$C$52:$C$55</c:f>
              <c:numCache>
                <c:formatCode>#,##0</c:formatCode>
                <c:ptCount val="4"/>
                <c:pt idx="0">
                  <c:v>2383436</c:v>
                </c:pt>
                <c:pt idx="1">
                  <c:v>2142024.2000000002</c:v>
                </c:pt>
                <c:pt idx="2">
                  <c:v>0</c:v>
                </c:pt>
                <c:pt idx="3">
                  <c:v>0</c:v>
                </c:pt>
              </c:numCache>
            </c:numRef>
          </c:val>
        </c:ser>
        <c:ser>
          <c:idx val="1"/>
          <c:order val="1"/>
          <c:spPr>
            <a:solidFill>
              <a:schemeClr val="accent5">
                <a:lumMod val="60000"/>
                <a:lumOff val="40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datelor'!$D$52:$D$55</c:f>
              <c:numCache>
                <c:formatCode>#,##0</c:formatCode>
                <c:ptCount val="4"/>
                <c:pt idx="0">
                  <c:v>238545</c:v>
                </c:pt>
                <c:pt idx="1">
                  <c:v>264223.83</c:v>
                </c:pt>
                <c:pt idx="2">
                  <c:v>0</c:v>
                </c:pt>
                <c:pt idx="3">
                  <c:v>0</c:v>
                </c:pt>
              </c:numCache>
            </c:numRef>
          </c:val>
        </c:ser>
        <c:dLbls>
          <c:showLegendKey val="0"/>
          <c:showVal val="0"/>
          <c:showCatName val="0"/>
          <c:showSerName val="0"/>
          <c:showPercent val="0"/>
          <c:showBubbleSize val="0"/>
        </c:dLbls>
        <c:gapWidth val="150"/>
        <c:overlap val="100"/>
        <c:axId val="322672272"/>
        <c:axId val="322672656"/>
      </c:barChart>
      <c:catAx>
        <c:axId val="32267227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22672656"/>
        <c:crossesAt val="0"/>
        <c:auto val="1"/>
        <c:lblAlgn val="ctr"/>
        <c:lblOffset val="100"/>
        <c:noMultiLvlLbl val="0"/>
      </c:catAx>
      <c:valAx>
        <c:axId val="322672656"/>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322672272"/>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ln w="12700">
          <a:solidFill>
            <a:srgbClr val="000000"/>
          </a:solid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322" r="0.75000000000000322"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825"/>
          <c:y val="9.3877551020408165E-2"/>
          <c:w val="0.84029484029484425"/>
          <c:h val="0.53469387755102427"/>
        </c:manualLayout>
      </c:layout>
      <c:barChart>
        <c:barDir val="col"/>
        <c:grouping val="clustered"/>
        <c:varyColors val="0"/>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'Introducerea datelor'!$B$39:$B$43</c:f>
              <c:strCache>
                <c:ptCount val="5"/>
                <c:pt idx="0">
                  <c:v>001   Obiectiv 1. Sporirea accesului la prevenirea HIV bazata pe evidenta</c:v>
                </c:pt>
                <c:pt idx="1">
                  <c:v>002   Obiectiv 2. Asigurarea accesului universal la tratament HIV cuprinzator, ingrijire si suport</c:v>
                </c:pt>
                <c:pt idx="2">
                  <c:v>003   Obiectiv 3. Intarirea capacitatii comunitatilor si asigurarea durabilitatii programului</c:v>
                </c:pt>
                <c:pt idx="3">
                  <c:v>004   Managementul grantului</c:v>
                </c:pt>
                <c:pt idx="4">
                  <c:v>005   Angajamente 31.12.2014</c:v>
                </c:pt>
              </c:strCache>
            </c:strRef>
          </c:cat>
          <c:val>
            <c:numRef>
              <c:f>'Introducerea datelor'!$C$39:$C$43</c:f>
              <c:numCache>
                <c:formatCode>#,##0</c:formatCode>
                <c:ptCount val="5"/>
                <c:pt idx="0">
                  <c:v>29542.19</c:v>
                </c:pt>
                <c:pt idx="1">
                  <c:v>1581053.94</c:v>
                </c:pt>
                <c:pt idx="2">
                  <c:v>56691.27</c:v>
                </c:pt>
                <c:pt idx="3">
                  <c:v>345948.56</c:v>
                </c:pt>
                <c:pt idx="4">
                  <c:v>0</c:v>
                </c:pt>
              </c:numCache>
            </c:numRef>
          </c:val>
        </c:ser>
        <c:ser>
          <c:idx val="1"/>
          <c:order val="1"/>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'Introducerea datelor'!$B$39:$B$43</c:f>
              <c:strCache>
                <c:ptCount val="5"/>
                <c:pt idx="0">
                  <c:v>001   Obiectiv 1. Sporirea accesului la prevenirea HIV bazata pe evidenta</c:v>
                </c:pt>
                <c:pt idx="1">
                  <c:v>002   Obiectiv 2. Asigurarea accesului universal la tratament HIV cuprinzator, ingrijire si suport</c:v>
                </c:pt>
                <c:pt idx="2">
                  <c:v>003   Obiectiv 3. Intarirea capacitatii comunitatilor si asigurarea durabilitatii programului</c:v>
                </c:pt>
                <c:pt idx="3">
                  <c:v>004   Managementul grantului</c:v>
                </c:pt>
                <c:pt idx="4">
                  <c:v>005   Angajamente 31.12.2014</c:v>
                </c:pt>
              </c:strCache>
            </c:strRef>
          </c:cat>
          <c:val>
            <c:numRef>
              <c:f>'Introducerea datelor'!$D$39:$D$43</c:f>
              <c:numCache>
                <c:formatCode>#,##0</c:formatCode>
                <c:ptCount val="5"/>
                <c:pt idx="0">
                  <c:v>27757.19</c:v>
                </c:pt>
                <c:pt idx="1">
                  <c:v>1560406.51</c:v>
                </c:pt>
                <c:pt idx="2">
                  <c:v>51513.75</c:v>
                </c:pt>
                <c:pt idx="3">
                  <c:v>340939.83</c:v>
                </c:pt>
                <c:pt idx="4">
                  <c:v>401563.73000000004</c:v>
                </c:pt>
              </c:numCache>
            </c:numRef>
          </c:val>
        </c:ser>
        <c:dLbls>
          <c:showLegendKey val="0"/>
          <c:showVal val="0"/>
          <c:showCatName val="0"/>
          <c:showSerName val="0"/>
          <c:showPercent val="0"/>
          <c:showBubbleSize val="0"/>
        </c:dLbls>
        <c:gapWidth val="150"/>
        <c:axId val="322693160"/>
        <c:axId val="322748504"/>
      </c:barChart>
      <c:catAx>
        <c:axId val="322693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322748504"/>
        <c:crosses val="autoZero"/>
        <c:auto val="1"/>
        <c:lblAlgn val="ctr"/>
        <c:lblOffset val="100"/>
        <c:tickMarkSkip val="1"/>
        <c:noMultiLvlLbl val="0"/>
      </c:catAx>
      <c:valAx>
        <c:axId val="32274850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322693160"/>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5.9322033898305759E-2"/>
          <c:y val="0.19565217391304238"/>
          <c:w val="0.8728813559322034"/>
          <c:h val="0.42028985507246575"/>
        </c:manualLayout>
      </c:layout>
      <c:barChart>
        <c:barDir val="bar"/>
        <c:grouping val="percentStacked"/>
        <c:varyColors val="0"/>
        <c:ser>
          <c:idx val="0"/>
          <c:order val="0"/>
          <c:tx>
            <c:strRef>
              <c:f>'Introducerea datelor'!$C$78</c:f>
              <c:strCache>
                <c:ptCount val="1"/>
                <c:pt idx="0">
                  <c:v>Planificate</c:v>
                </c:pt>
              </c:strCache>
            </c:strRef>
          </c:tx>
          <c:spPr>
            <a:noFill/>
            <a:ln w="25400">
              <a:noFill/>
            </a:ln>
            <a:effectLst>
              <a:outerShdw dist="35921" dir="2700000" algn="br">
                <a:srgbClr val="000000"/>
              </a:outerShdw>
            </a:effectLst>
          </c:spPr>
          <c:invertIfNegative val="0"/>
          <c:dLbls>
            <c:dLbl>
              <c:idx val="0"/>
              <c:layout>
                <c:manualLayout>
                  <c:x val="0.25756020558851533"/>
                  <c:y val="-0.27254608684033743"/>
                </c:manualLayout>
              </c:layout>
              <c:tx>
                <c:rich>
                  <a:bodyPr/>
                  <a:lstStyle/>
                  <a:p>
                    <a:pPr>
                      <a:defRPr sz="1000" b="1" i="0" u="none" strike="noStrike" baseline="0">
                        <a:solidFill>
                          <a:srgbClr val="000000"/>
                        </a:solidFill>
                        <a:latin typeface="Calibri"/>
                        <a:ea typeface="Calibri"/>
                        <a:cs typeface="Calibri"/>
                      </a:defRPr>
                    </a:pPr>
                    <a:fld id="{5CA25228-860B-43D0-A083-95C257CCC967}" type="SERIESNAME">
                      <a:rPr lang="en-US"/>
                      <a:pPr>
                        <a:defRPr sz="1000" b="1" i="0" u="none" strike="noStrike" baseline="0">
                          <a:solidFill>
                            <a:srgbClr val="000000"/>
                          </a:solidFill>
                          <a:latin typeface="Calibri"/>
                          <a:ea typeface="Calibri"/>
                          <a:cs typeface="Calibri"/>
                        </a:defRPr>
                      </a:pPr>
                      <a:t>[SERIES NAME]</a:t>
                    </a:fld>
                    <a:r>
                      <a:rPr lang="en-US" baseline="0"/>
                      <a:t>,4.</a:t>
                    </a:r>
                    <a:fld id="{CB3AA6D5-1327-49C2-BD87-76B807C93E1E}" type="VALUE">
                      <a:rPr lang="en-US" baseline="0"/>
                      <a:pPr>
                        <a:defRPr sz="1000" b="1" i="0" u="none" strike="noStrike" baseline="0">
                          <a:solidFill>
                            <a:srgbClr val="000000"/>
                          </a:solidFill>
                          <a:latin typeface="Calibri"/>
                          <a:ea typeface="Calibri"/>
                          <a:cs typeface="Calibri"/>
                        </a:defRPr>
                      </a:pPr>
                      <a:t>[VALUE]</a:t>
                    </a:fld>
                    <a:endParaRPr lang="en-US" baseline="0"/>
                  </a:p>
                </c:rich>
              </c:tx>
              <c:numFmt formatCode="#,##0" sourceLinked="0"/>
              <c:spPr>
                <a:noFill/>
                <a:ln w="25400">
                  <a:noFill/>
                </a:ln>
              </c:spPr>
              <c:dLblPos val="ctr"/>
              <c:showLegendKey val="0"/>
              <c:showVal val="1"/>
              <c:showCatName val="0"/>
              <c:showSerName val="1"/>
              <c:showPercent val="0"/>
              <c:showBubbleSize val="0"/>
              <c:extLst>
                <c:ext xmlns:c15="http://schemas.microsoft.com/office/drawing/2012/chart" uri="{CE6537A1-D6FC-4f65-9D91-7224C49458BB}">
                  <c15:layout/>
                  <c15:dlblFieldTable/>
                  <c15:showDataLabelsRange val="0"/>
                </c:ext>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'Introducerea datelor'!$C$79</c:f>
              <c:numCache>
                <c:formatCode>General</c:formatCode>
                <c:ptCount val="1"/>
                <c:pt idx="0">
                  <c:v>4.5</c:v>
                </c:pt>
              </c:numCache>
            </c:numRef>
          </c:val>
        </c:ser>
        <c:dLbls>
          <c:showLegendKey val="0"/>
          <c:showVal val="0"/>
          <c:showCatName val="0"/>
          <c:showSerName val="0"/>
          <c:showPercent val="0"/>
          <c:showBubbleSize val="0"/>
        </c:dLbls>
        <c:gapWidth val="79"/>
        <c:overlap val="100"/>
        <c:axId val="295541448"/>
        <c:axId val="295545928"/>
      </c:barChart>
      <c:barChart>
        <c:barDir val="bar"/>
        <c:grouping val="percentStacked"/>
        <c:varyColors val="0"/>
        <c:ser>
          <c:idx val="1"/>
          <c:order val="1"/>
          <c:tx>
            <c:strRef>
              <c:f>'Introducerea datelor'!$D$78</c:f>
              <c:strCache>
                <c:ptCount val="1"/>
                <c:pt idx="0">
                  <c:v>Completate</c:v>
                </c:pt>
              </c:strCache>
            </c:strRef>
          </c:tx>
          <c:spPr>
            <a:solidFill>
              <a:srgbClr val="99CC00"/>
            </a:solidFill>
            <a:ln w="25400">
              <a:noFill/>
            </a:ln>
            <a:effectLst>
              <a:outerShdw dist="35921" dir="2700000" algn="br">
                <a:srgbClr val="000000"/>
              </a:outerShdw>
            </a:effectLst>
          </c:spPr>
          <c:invertIfNegative val="0"/>
          <c:dLbls>
            <c:dLbl>
              <c:idx val="0"/>
              <c:layout/>
              <c:tx>
                <c:rich>
                  <a:bodyPr/>
                  <a:lstStyle/>
                  <a:p>
                    <a:r>
                      <a:rPr lang="en-US"/>
                      <a:t>4.5</a:t>
                    </a:r>
                  </a:p>
                </c:rich>
              </c:tx>
              <c:showLegendKey val="0"/>
              <c:showVal val="1"/>
              <c:showCatName val="0"/>
              <c:showSerName val="0"/>
              <c:showPercent val="0"/>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datelor'!$D$79</c:f>
              <c:numCache>
                <c:formatCode>General</c:formatCode>
                <c:ptCount val="1"/>
                <c:pt idx="0">
                  <c:v>4.5</c:v>
                </c:pt>
              </c:numCache>
            </c:numRef>
          </c:val>
        </c:ser>
        <c:ser>
          <c:idx val="2"/>
          <c:order val="2"/>
          <c:tx>
            <c:strRef>
              <c:f>'Introducerea datelor'!$E$78</c:f>
              <c:strCache>
                <c:ptCount val="1"/>
                <c:pt idx="0">
                  <c:v>Vacante</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datelor'!$E$79</c:f>
              <c:numCache>
                <c:formatCode>General</c:formatCode>
                <c:ptCount val="1"/>
                <c:pt idx="0">
                  <c:v>0</c:v>
                </c:pt>
              </c:numCache>
            </c:numRef>
          </c:val>
        </c:ser>
        <c:dLbls>
          <c:showLegendKey val="0"/>
          <c:showVal val="0"/>
          <c:showCatName val="0"/>
          <c:showSerName val="0"/>
          <c:showPercent val="0"/>
          <c:showBubbleSize val="0"/>
        </c:dLbls>
        <c:gapWidth val="191"/>
        <c:overlap val="100"/>
        <c:axId val="295556552"/>
        <c:axId val="205337512"/>
      </c:barChart>
      <c:catAx>
        <c:axId val="295541448"/>
        <c:scaling>
          <c:orientation val="minMax"/>
        </c:scaling>
        <c:delete val="1"/>
        <c:axPos val="l"/>
        <c:majorTickMark val="out"/>
        <c:minorTickMark val="none"/>
        <c:tickLblPos val="none"/>
        <c:crossAx val="295545928"/>
        <c:crosses val="autoZero"/>
        <c:auto val="1"/>
        <c:lblAlgn val="ctr"/>
        <c:lblOffset val="100"/>
        <c:noMultiLvlLbl val="0"/>
      </c:catAx>
      <c:valAx>
        <c:axId val="29554592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95541448"/>
        <c:crosses val="max"/>
        <c:crossBetween val="between"/>
      </c:valAx>
      <c:catAx>
        <c:axId val="295556552"/>
        <c:scaling>
          <c:orientation val="minMax"/>
        </c:scaling>
        <c:delete val="1"/>
        <c:axPos val="l"/>
        <c:majorTickMark val="out"/>
        <c:minorTickMark val="none"/>
        <c:tickLblPos val="none"/>
        <c:crossAx val="205337512"/>
        <c:crosses val="autoZero"/>
        <c:auto val="0"/>
        <c:lblAlgn val="ctr"/>
        <c:lblOffset val="100"/>
        <c:noMultiLvlLbl val="0"/>
      </c:catAx>
      <c:valAx>
        <c:axId val="205337512"/>
        <c:scaling>
          <c:orientation val="minMax"/>
        </c:scaling>
        <c:delete val="0"/>
        <c:axPos val="b"/>
        <c:numFmt formatCode="0%" sourceLinked="1"/>
        <c:majorTickMark val="none"/>
        <c:minorTickMark val="none"/>
        <c:tickLblPos val="none"/>
        <c:spPr>
          <a:ln w="3175">
            <a:solidFill>
              <a:srgbClr val="000000"/>
            </a:solidFill>
            <a:prstDash val="solid"/>
          </a:ln>
        </c:spPr>
        <c:crossAx val="295556552"/>
        <c:crosses val="autoZero"/>
        <c:crossBetween val="between"/>
      </c:valAx>
    </c:plotArea>
    <c:legend>
      <c:legendPos val="r"/>
      <c:legendEntry>
        <c:idx val="0"/>
        <c:delete val="1"/>
      </c:legendEntry>
      <c:layout>
        <c:manualLayout>
          <c:xMode val="edge"/>
          <c:yMode val="edge"/>
          <c:x val="0.29449152542372875"/>
          <c:y val="0.80434782608695654"/>
          <c:w val="0.19491525423728906"/>
          <c:h val="0.14492753623188404"/>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322" r="0.75000000000000322"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tx>
            <c:strRef>
              <c:f>'Introducerea datelor'!$C$83</c:f>
              <c:strCache>
                <c:ptCount val="1"/>
                <c:pt idx="0">
                  <c:v>Identificați</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datelor'!$C$84</c:f>
              <c:numCache>
                <c:formatCode>General</c:formatCode>
                <c:ptCount val="1"/>
                <c:pt idx="0">
                  <c:v>0</c:v>
                </c:pt>
              </c:numCache>
            </c:numRef>
          </c:val>
        </c:ser>
        <c:ser>
          <c:idx val="1"/>
          <c:order val="1"/>
          <c:tx>
            <c:strRef>
              <c:f>'Introducerea datelor'!$D$83</c:f>
              <c:strCache>
                <c:ptCount val="1"/>
                <c:pt idx="0">
                  <c:v>Evaluați</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datelor'!$D$84</c:f>
              <c:numCache>
                <c:formatCode>General</c:formatCode>
                <c:ptCount val="1"/>
                <c:pt idx="0">
                  <c:v>0</c:v>
                </c:pt>
              </c:numCache>
            </c:numRef>
          </c:val>
        </c:ser>
        <c:ser>
          <c:idx val="2"/>
          <c:order val="2"/>
          <c:tx>
            <c:strRef>
              <c:f>'Introducerea datelor'!$E$83</c:f>
              <c:strCache>
                <c:ptCount val="1"/>
                <c:pt idx="0">
                  <c:v>Aprobați</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datelor'!$E$84</c:f>
              <c:numCache>
                <c:formatCode>General</c:formatCode>
                <c:ptCount val="1"/>
                <c:pt idx="0">
                  <c:v>0</c:v>
                </c:pt>
              </c:numCache>
            </c:numRef>
          </c:val>
        </c:ser>
        <c:ser>
          <c:idx val="3"/>
          <c:order val="3"/>
          <c:tx>
            <c:strRef>
              <c:f>'Introducerea datelor'!$F$83</c:f>
              <c:strCache>
                <c:ptCount val="1"/>
                <c:pt idx="0">
                  <c:v>Contracte semnate</c:v>
                </c:pt>
              </c:strCache>
            </c:strRef>
          </c:tx>
          <c:spPr>
            <a:solidFill>
              <a:srgbClr val="80808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datelor'!$F$84</c:f>
              <c:numCache>
                <c:formatCode>General</c:formatCode>
                <c:ptCount val="1"/>
                <c:pt idx="0">
                  <c:v>0</c:v>
                </c:pt>
              </c:numCache>
            </c:numRef>
          </c:val>
        </c:ser>
        <c:ser>
          <c:idx val="4"/>
          <c:order val="4"/>
          <c:tx>
            <c:strRef>
              <c:f>'Introducerea datelor'!$G$83</c:f>
              <c:strCache>
                <c:ptCount val="1"/>
                <c:pt idx="0">
                  <c:v>Au recepționat surse</c:v>
                </c:pt>
              </c:strCache>
            </c:strRef>
          </c:tx>
          <c:spPr>
            <a:solidFill>
              <a:srgbClr val="333333"/>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datelor'!$G$84</c:f>
              <c:numCache>
                <c:formatCode>General</c:formatCode>
                <c:ptCount val="1"/>
                <c:pt idx="0">
                  <c:v>0</c:v>
                </c:pt>
              </c:numCache>
            </c:numRef>
          </c:val>
        </c:ser>
        <c:dLbls>
          <c:showLegendKey val="0"/>
          <c:showVal val="0"/>
          <c:showCatName val="0"/>
          <c:showSerName val="0"/>
          <c:showPercent val="0"/>
          <c:showBubbleSize val="0"/>
        </c:dLbls>
        <c:gapWidth val="150"/>
        <c:overlap val="-20"/>
        <c:axId val="205338688"/>
        <c:axId val="205339080"/>
      </c:barChart>
      <c:catAx>
        <c:axId val="205338688"/>
        <c:scaling>
          <c:orientation val="minMax"/>
        </c:scaling>
        <c:delete val="0"/>
        <c:axPos val="b"/>
        <c:majorTickMark val="none"/>
        <c:minorTickMark val="none"/>
        <c:tickLblPos val="none"/>
        <c:spPr>
          <a:ln w="3175">
            <a:solidFill>
              <a:srgbClr val="000000"/>
            </a:solidFill>
            <a:prstDash val="solid"/>
          </a:ln>
        </c:spPr>
        <c:crossAx val="205339080"/>
        <c:crosses val="autoZero"/>
        <c:auto val="0"/>
        <c:lblAlgn val="ctr"/>
        <c:lblOffset val="100"/>
        <c:tickMarkSkip val="1"/>
        <c:noMultiLvlLbl val="0"/>
      </c:catAx>
      <c:valAx>
        <c:axId val="2053390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5338688"/>
        <c:crosses val="autoZero"/>
        <c:crossBetween val="between"/>
      </c:valAx>
      <c:spPr>
        <a:noFill/>
        <a:ln w="25400">
          <a:noFill/>
        </a:ln>
      </c:spPr>
    </c:plotArea>
    <c:legend>
      <c:legendPos val="r"/>
      <c:layout>
        <c:manualLayout>
          <c:xMode val="edge"/>
          <c:yMode val="edge"/>
          <c:x val="7.5117370892018934E-2"/>
          <c:y val="0.85245901639344956"/>
          <c:w val="0.85446009389671351"/>
          <c:h val="0.10928961748633954"/>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24"/>
          <c:y val="5.6000000000000001E-2"/>
          <c:w val="0.54462242562929064"/>
          <c:h val="0.56000000000000005"/>
        </c:manualLayout>
      </c:layout>
      <c:barChart>
        <c:barDir val="bar"/>
        <c:grouping val="percentStacked"/>
        <c:varyColors val="0"/>
        <c:ser>
          <c:idx val="0"/>
          <c:order val="0"/>
          <c:tx>
            <c:strRef>
              <c:f>'Introducerea datelor'!$D$71</c:f>
              <c:strCache>
                <c:ptCount val="1"/>
                <c:pt idx="0">
                  <c:v>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datelor'!$B$72:$B$73</c:f>
              <c:strCache>
                <c:ptCount val="2"/>
                <c:pt idx="0">
                  <c:v>Condiții Precedente (CP)</c:v>
                </c:pt>
                <c:pt idx="1">
                  <c:v>Acțiuni Prestabilite în Timp (TBA)</c:v>
                </c:pt>
              </c:strCache>
            </c:strRef>
          </c:cat>
          <c:val>
            <c:numRef>
              <c:f>'Introducerea datelor'!$D$72:$D$73</c:f>
              <c:numCache>
                <c:formatCode>0</c:formatCode>
                <c:ptCount val="2"/>
                <c:pt idx="0">
                  <c:v>1</c:v>
                </c:pt>
              </c:numCache>
            </c:numRef>
          </c:val>
        </c:ser>
        <c:ser>
          <c:idx val="1"/>
          <c:order val="1"/>
          <c:tx>
            <c:strRef>
              <c:f>'Introducerea datelor'!$E$71</c:f>
              <c:strCache>
                <c:ptCount val="1"/>
                <c:pt idx="0">
                  <c:v>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datelor'!$B$72:$B$73</c:f>
              <c:strCache>
                <c:ptCount val="2"/>
                <c:pt idx="0">
                  <c:v>Condiții Precedente (CP)</c:v>
                </c:pt>
                <c:pt idx="1">
                  <c:v>Acțiuni Prestabilite în Timp (TBA)</c:v>
                </c:pt>
              </c:strCache>
            </c:strRef>
          </c:cat>
          <c:val>
            <c:numRef>
              <c:f>'Introducerea datelor'!$E$72:$E$73</c:f>
              <c:numCache>
                <c:formatCode>0</c:formatCode>
                <c:ptCount val="2"/>
                <c:pt idx="0">
                  <c:v>1</c:v>
                </c:pt>
              </c:numCache>
            </c:numRef>
          </c:val>
        </c:ser>
        <c:ser>
          <c:idx val="2"/>
          <c:order val="2"/>
          <c:tx>
            <c:strRef>
              <c:f>'Introducerea datelor'!$F$71</c:f>
              <c:strCache>
                <c:ptCount val="1"/>
                <c:pt idx="0">
                  <c:v>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datelor'!$B$72:$B$73</c:f>
              <c:strCache>
                <c:ptCount val="2"/>
                <c:pt idx="0">
                  <c:v>Condiții Precedente (CP)</c:v>
                </c:pt>
                <c:pt idx="1">
                  <c:v>Acțiuni Prestabilite în Timp (TBA)</c:v>
                </c:pt>
              </c:strCache>
            </c:strRef>
          </c:cat>
          <c:val>
            <c:numRef>
              <c:f>'Introducerea datelor'!$F$72:$F$73</c:f>
              <c:numCache>
                <c:formatCode>0</c:formatCode>
                <c:ptCount val="2"/>
                <c:pt idx="1">
                  <c:v>1</c:v>
                </c:pt>
              </c:numCache>
            </c:numRef>
          </c:val>
        </c:ser>
        <c:dLbls>
          <c:showLegendKey val="0"/>
          <c:showVal val="0"/>
          <c:showCatName val="0"/>
          <c:showSerName val="0"/>
          <c:showPercent val="0"/>
          <c:showBubbleSize val="0"/>
        </c:dLbls>
        <c:gapWidth val="70"/>
        <c:overlap val="100"/>
        <c:axId val="323160600"/>
        <c:axId val="323160992"/>
      </c:barChart>
      <c:catAx>
        <c:axId val="3231606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23160992"/>
        <c:crosses val="autoZero"/>
        <c:auto val="1"/>
        <c:lblAlgn val="ctr"/>
        <c:lblOffset val="100"/>
        <c:tickLblSkip val="1"/>
        <c:tickMarkSkip val="1"/>
        <c:noMultiLvlLbl val="0"/>
      </c:catAx>
      <c:valAx>
        <c:axId val="323160992"/>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23160600"/>
        <c:crosses val="autoZero"/>
        <c:crossBetween val="between"/>
      </c:valAx>
      <c:spPr>
        <a:noFill/>
        <a:ln w="25400">
          <a:noFill/>
        </a:ln>
      </c:spPr>
    </c:plotArea>
    <c:legend>
      <c:legendPos val="r"/>
      <c:layout>
        <c:manualLayout>
          <c:xMode val="edge"/>
          <c:yMode val="edge"/>
          <c:x val="2.9748283752860413E-2"/>
          <c:y val="0.81599999999999995"/>
          <c:w val="0.95423340961098402"/>
          <c:h val="0.16000000000000003"/>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6034"/>
          <c:y val="0.12154728922244371"/>
          <c:w val="0.60327318841303279"/>
          <c:h val="0.5524876782838356"/>
        </c:manualLayout>
      </c:layout>
      <c:barChart>
        <c:barDir val="bar"/>
        <c:grouping val="percentStacked"/>
        <c:varyColors val="0"/>
        <c:ser>
          <c:idx val="1"/>
          <c:order val="0"/>
          <c:tx>
            <c:strRef>
              <c:f>'Introducerea datelor'!$D$88</c:f>
              <c:strCache>
                <c:ptCount val="1"/>
                <c:pt idx="0">
                  <c:v>#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datelor'!$B$89:$B$90</c:f>
              <c:strCache>
                <c:ptCount val="2"/>
                <c:pt idx="0">
                  <c:v>SSR to SR</c:v>
                </c:pt>
                <c:pt idx="1">
                  <c:v>SRs to PR</c:v>
                </c:pt>
              </c:strCache>
            </c:strRef>
          </c:cat>
          <c:val>
            <c:numRef>
              <c:f>'Introducerea datelor'!$D$89:$D$90</c:f>
              <c:numCache>
                <c:formatCode>0</c:formatCode>
                <c:ptCount val="2"/>
              </c:numCache>
            </c:numRef>
          </c:val>
        </c:ser>
        <c:ser>
          <c:idx val="2"/>
          <c:order val="1"/>
          <c:tx>
            <c:strRef>
              <c:f>'Introducerea datelor'!$E$88</c:f>
              <c:strCache>
                <c:ptCount val="1"/>
                <c:pt idx="0">
                  <c:v>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datelor'!$B$89:$B$90</c:f>
              <c:strCache>
                <c:ptCount val="2"/>
                <c:pt idx="0">
                  <c:v>SSR to SR</c:v>
                </c:pt>
                <c:pt idx="1">
                  <c:v>SRs to PR</c:v>
                </c:pt>
              </c:strCache>
            </c:strRef>
          </c:cat>
          <c:val>
            <c:numRef>
              <c:f>'Introducerea datelor'!$E$89:$E$90</c:f>
              <c:numCache>
                <c:formatCode>General</c:formatCode>
                <c:ptCount val="2"/>
                <c:pt idx="0" formatCode="0">
                  <c:v>0</c:v>
                </c:pt>
                <c:pt idx="1">
                  <c:v>0</c:v>
                </c:pt>
              </c:numCache>
            </c:numRef>
          </c:val>
        </c:ser>
        <c:dLbls>
          <c:showLegendKey val="0"/>
          <c:showVal val="0"/>
          <c:showCatName val="0"/>
          <c:showSerName val="0"/>
          <c:showPercent val="0"/>
          <c:showBubbleSize val="0"/>
        </c:dLbls>
        <c:gapWidth val="101"/>
        <c:overlap val="100"/>
        <c:axId val="323161776"/>
        <c:axId val="323162168"/>
      </c:barChart>
      <c:catAx>
        <c:axId val="32316177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23162168"/>
        <c:crosses val="autoZero"/>
        <c:auto val="1"/>
        <c:lblAlgn val="ctr"/>
        <c:lblOffset val="100"/>
        <c:noMultiLvlLbl val="0"/>
      </c:catAx>
      <c:valAx>
        <c:axId val="32316216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23161776"/>
        <c:crosses val="max"/>
        <c:crossBetween val="between"/>
      </c:valAx>
    </c:plotArea>
    <c:legend>
      <c:legendPos val="r"/>
      <c:legendEntry>
        <c:idx val="0"/>
        <c:txPr>
          <a:bodyPr/>
          <a:lstStyle/>
          <a:p>
            <a:pPr>
              <a:defRPr sz="675" b="0" i="0" u="none" strike="noStrike" baseline="0">
                <a:solidFill>
                  <a:srgbClr val="000000"/>
                </a:solidFill>
                <a:latin typeface="Calibri"/>
                <a:ea typeface="Calibri"/>
                <a:cs typeface="Calibri"/>
              </a:defRPr>
            </a:pPr>
            <a:endParaRPr lang="en-US"/>
          </a:p>
        </c:txPr>
      </c:legendEntry>
      <c:legendEntry>
        <c:idx val="1"/>
        <c:txPr>
          <a:bodyPr/>
          <a:lstStyle/>
          <a:p>
            <a:pPr>
              <a:defRPr sz="675" b="0" i="0" u="none" strike="noStrike" baseline="0">
                <a:solidFill>
                  <a:srgbClr val="000000"/>
                </a:solidFill>
                <a:latin typeface="Calibri"/>
                <a:ea typeface="Calibri"/>
                <a:cs typeface="Calibri"/>
              </a:defRPr>
            </a:pPr>
            <a:endParaRPr lang="en-US"/>
          </a:p>
        </c:txPr>
      </c:legendEntry>
      <c:layout>
        <c:manualLayout>
          <c:xMode val="edge"/>
          <c:yMode val="edge"/>
          <c:x val="0.31827956989247663"/>
          <c:y val="0.81215469613260005"/>
          <c:w val="0.35483870967742204"/>
          <c:h val="0.13259668508287384"/>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322" r="0.75000000000000322"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195"/>
          <c:y val="0.10989010989011012"/>
          <c:w val="0.81094724363350856"/>
          <c:h val="0.54395604395604358"/>
        </c:manualLayout>
      </c:layout>
      <c:lineChart>
        <c:grouping val="standard"/>
        <c:varyColors val="0"/>
        <c:ser>
          <c:idx val="0"/>
          <c:order val="0"/>
          <c:tx>
            <c:strRef>
              <c:f>'Introducerea datelor'!$B$98</c:f>
              <c:strCache>
                <c:ptCount val="1"/>
                <c:pt idx="0">
                  <c:v>Buget Aprobat cumulativ*</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'Introducerea datelor'!$C$98:$N$98</c:f>
              <c:numCache>
                <c:formatCode>#,##0</c:formatCode>
                <c:ptCount val="12"/>
                <c:pt idx="0">
                  <c:v>840</c:v>
                </c:pt>
                <c:pt idx="1">
                  <c:v>483486.77</c:v>
                </c:pt>
                <c:pt idx="2">
                  <c:v>545661.6</c:v>
                </c:pt>
                <c:pt idx="3">
                  <c:v>1254958.54</c:v>
                </c:pt>
                <c:pt idx="4">
                  <c:v>1425231.27</c:v>
                </c:pt>
                <c:pt idx="5">
                  <c:v>1425231.27</c:v>
                </c:pt>
                <c:pt idx="6">
                  <c:v>1425231.27</c:v>
                </c:pt>
                <c:pt idx="7">
                  <c:v>1425231.27</c:v>
                </c:pt>
                <c:pt idx="8">
                  <c:v>1425231.27</c:v>
                </c:pt>
                <c:pt idx="9">
                  <c:v>1425231.27</c:v>
                </c:pt>
                <c:pt idx="10">
                  <c:v>1425231.27</c:v>
                </c:pt>
                <c:pt idx="11">
                  <c:v>1425231.27</c:v>
                </c:pt>
              </c:numCache>
            </c:numRef>
          </c:val>
          <c:smooth val="0"/>
        </c:ser>
        <c:ser>
          <c:idx val="1"/>
          <c:order val="1"/>
          <c:tx>
            <c:strRef>
              <c:f>'Introducerea datelor'!$B$99</c:f>
              <c:strCache>
                <c:ptCount val="1"/>
                <c:pt idx="0">
                  <c:v>Obligațiuni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'Introducerea datelor'!$C$99:$N$99</c:f>
              <c:numCache>
                <c:formatCode>#,##0</c:formatCode>
                <c:ptCount val="12"/>
                <c:pt idx="0">
                  <c:v>120322.08</c:v>
                </c:pt>
                <c:pt idx="1">
                  <c:v>495357.93</c:v>
                </c:pt>
                <c:pt idx="2">
                  <c:v>570099.30000000005</c:v>
                </c:pt>
                <c:pt idx="3">
                  <c:v>1579120.3</c:v>
                </c:pt>
                <c:pt idx="4">
                  <c:v>1807015.02</c:v>
                </c:pt>
                <c:pt idx="5">
                  <c:v>1807015.02</c:v>
                </c:pt>
                <c:pt idx="6">
                  <c:v>1807015.02</c:v>
                </c:pt>
                <c:pt idx="7">
                  <c:v>1807015.02</c:v>
                </c:pt>
                <c:pt idx="8">
                  <c:v>1807015.02</c:v>
                </c:pt>
                <c:pt idx="9">
                  <c:v>1807015.02</c:v>
                </c:pt>
                <c:pt idx="10">
                  <c:v>1807015.02</c:v>
                </c:pt>
                <c:pt idx="11">
                  <c:v>1807015.02</c:v>
                </c:pt>
              </c:numCache>
            </c:numRef>
          </c:val>
          <c:smooth val="0"/>
        </c:ser>
        <c:ser>
          <c:idx val="2"/>
          <c:order val="2"/>
          <c:tx>
            <c:strRef>
              <c:f>'Introducerea datelor'!$B$100</c:f>
              <c:strCache>
                <c:ptCount val="1"/>
                <c:pt idx="0">
                  <c:v>Cheltuieli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'Introducerea datelor'!$C$100:$N$100</c:f>
              <c:numCache>
                <c:formatCode>#,##0</c:formatCode>
                <c:ptCount val="12"/>
                <c:pt idx="0">
                  <c:v>71447.17</c:v>
                </c:pt>
                <c:pt idx="1">
                  <c:v>828134.17</c:v>
                </c:pt>
                <c:pt idx="2">
                  <c:v>890351.83000000007</c:v>
                </c:pt>
                <c:pt idx="3">
                  <c:v>1599648.67</c:v>
                </c:pt>
                <c:pt idx="4">
                  <c:v>1757954.15</c:v>
                </c:pt>
                <c:pt idx="5">
                  <c:v>1757954.15</c:v>
                </c:pt>
                <c:pt idx="6">
                  <c:v>1757954.15</c:v>
                </c:pt>
                <c:pt idx="7">
                  <c:v>1757954.15</c:v>
                </c:pt>
                <c:pt idx="8">
                  <c:v>1757954.15</c:v>
                </c:pt>
                <c:pt idx="9">
                  <c:v>1757954.15</c:v>
                </c:pt>
                <c:pt idx="10">
                  <c:v>1757954.15</c:v>
                </c:pt>
                <c:pt idx="11">
                  <c:v>1757954.15</c:v>
                </c:pt>
              </c:numCache>
            </c:numRef>
          </c:val>
          <c:smooth val="0"/>
        </c:ser>
        <c:dLbls>
          <c:showLegendKey val="0"/>
          <c:showVal val="0"/>
          <c:showCatName val="0"/>
          <c:showSerName val="0"/>
          <c:showPercent val="0"/>
          <c:showBubbleSize val="0"/>
        </c:dLbls>
        <c:marker val="1"/>
        <c:smooth val="0"/>
        <c:axId val="205339864"/>
        <c:axId val="323162952"/>
      </c:lineChart>
      <c:catAx>
        <c:axId val="205339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323162952"/>
        <c:crosses val="autoZero"/>
        <c:auto val="1"/>
        <c:lblAlgn val="ctr"/>
        <c:lblOffset val="100"/>
        <c:tickLblSkip val="1"/>
        <c:tickMarkSkip val="1"/>
        <c:noMultiLvlLbl val="0"/>
      </c:catAx>
      <c:valAx>
        <c:axId val="32316295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205339864"/>
        <c:crosses val="autoZero"/>
        <c:crossBetween val="between"/>
      </c:valAx>
      <c:spPr>
        <a:solidFill>
          <a:srgbClr val="FFFFFF"/>
        </a:solidFill>
        <a:ln w="12700">
          <a:solidFill>
            <a:srgbClr val="808080"/>
          </a:solidFill>
          <a:prstDash val="solid"/>
        </a:ln>
      </c:spPr>
    </c:plotArea>
    <c:legend>
      <c:legendPos val="r"/>
      <c:layout>
        <c:manualLayout>
          <c:xMode val="edge"/>
          <c:yMode val="edge"/>
          <c:x val="7.2139303482587069E-2"/>
          <c:y val="0.8212598425196852"/>
          <c:w val="0.92288557213930678"/>
          <c:h val="0.17582417582417589"/>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070422535211266E-2"/>
          <c:y val="9.8445595854922296E-2"/>
          <c:w val="0.89436619718309851"/>
          <c:h val="0.61658031088082899"/>
        </c:manualLayout>
      </c:layout>
      <c:barChart>
        <c:barDir val="col"/>
        <c:grouping val="clustered"/>
        <c:varyColors val="0"/>
        <c:ser>
          <c:idx val="0"/>
          <c:order val="0"/>
          <c:tx>
            <c:strRef>
              <c:f>'Introducerea datelor'!$G$120</c:f>
              <c:strCache>
                <c:ptCount val="1"/>
                <c:pt idx="0">
                  <c:v>Target // Ținta</c:v>
                </c:pt>
              </c:strCache>
            </c:strRef>
          </c:tx>
          <c:spPr>
            <a:solidFill>
              <a:srgbClr val="0066CC"/>
            </a:solidFill>
            <a:ln w="25400">
              <a:noFill/>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datelor'!$H$120:$S$120</c:f>
              <c:numCache>
                <c:formatCode>0%</c:formatCode>
                <c:ptCount val="12"/>
                <c:pt idx="0">
                  <c:v>0.95</c:v>
                </c:pt>
                <c:pt idx="1">
                  <c:v>0.95</c:v>
                </c:pt>
                <c:pt idx="2">
                  <c:v>0.95</c:v>
                </c:pt>
                <c:pt idx="3">
                  <c:v>0.95</c:v>
                </c:pt>
                <c:pt idx="4">
                  <c:v>0.95</c:v>
                </c:pt>
                <c:pt idx="5">
                  <c:v>0.95</c:v>
                </c:pt>
              </c:numCache>
            </c:numRef>
          </c:val>
        </c:ser>
        <c:ser>
          <c:idx val="1"/>
          <c:order val="1"/>
          <c:tx>
            <c:strRef>
              <c:f>'Introducerea datelor'!$G$121</c:f>
              <c:strCache>
                <c:ptCount val="1"/>
                <c:pt idx="0">
                  <c:v>Achieved // Realizat</c:v>
                </c:pt>
              </c:strCache>
            </c:strRef>
          </c:tx>
          <c:spPr>
            <a:solidFill>
              <a:srgbClr val="00CCFF"/>
            </a:solidFill>
            <a:ln w="12700">
              <a:solidFill>
                <a:srgbClr val="000000"/>
              </a:solidFill>
              <a:prstDash val="solid"/>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datelor'!$H$121:$S$121</c:f>
              <c:numCache>
                <c:formatCode>0%</c:formatCode>
                <c:ptCount val="12"/>
                <c:pt idx="0">
                  <c:v>0.91</c:v>
                </c:pt>
                <c:pt idx="1">
                  <c:v>0.97</c:v>
                </c:pt>
                <c:pt idx="2">
                  <c:v>0.96</c:v>
                </c:pt>
                <c:pt idx="3" formatCode="0.0%">
                  <c:v>0.97019999999999995</c:v>
                </c:pt>
                <c:pt idx="4">
                  <c:v>0.98899999999999999</c:v>
                </c:pt>
              </c:numCache>
            </c:numRef>
          </c:val>
        </c:ser>
        <c:dLbls>
          <c:showLegendKey val="0"/>
          <c:showVal val="0"/>
          <c:showCatName val="0"/>
          <c:showSerName val="0"/>
          <c:showPercent val="0"/>
          <c:showBubbleSize val="0"/>
        </c:dLbls>
        <c:gapWidth val="150"/>
        <c:axId val="323163736"/>
        <c:axId val="295762720"/>
      </c:barChart>
      <c:catAx>
        <c:axId val="323163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95762720"/>
        <c:crosses val="autoZero"/>
        <c:auto val="1"/>
        <c:lblAlgn val="ctr"/>
        <c:lblOffset val="100"/>
        <c:tickLblSkip val="1"/>
        <c:tickMarkSkip val="1"/>
        <c:noMultiLvlLbl val="0"/>
      </c:catAx>
      <c:valAx>
        <c:axId val="295762720"/>
        <c:scaling>
          <c:orientation val="minMax"/>
          <c:max val="1"/>
          <c:min val="0"/>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a:solidFill>
              <a:srgbClr val="000000"/>
            </a:solidFill>
          </a:ln>
        </c:spPr>
        <c:txPr>
          <a:bodyPr rot="0" vert="horz"/>
          <a:lstStyle/>
          <a:p>
            <a:pPr>
              <a:defRPr sz="475" b="0" i="0" u="none" strike="noStrike" baseline="0">
                <a:solidFill>
                  <a:srgbClr val="000000"/>
                </a:solidFill>
                <a:latin typeface="Arial"/>
                <a:ea typeface="Arial"/>
                <a:cs typeface="Arial"/>
              </a:defRPr>
            </a:pPr>
            <a:endParaRPr lang="en-US"/>
          </a:p>
        </c:txPr>
        <c:crossAx val="323163736"/>
        <c:crosses val="autoZero"/>
        <c:crossBetween val="between"/>
      </c:valAx>
      <c:spPr>
        <a:noFill/>
        <a:ln w="25400">
          <a:noFill/>
        </a:ln>
      </c:spPr>
    </c:plotArea>
    <c:legend>
      <c:legendPos val="r"/>
      <c:layout>
        <c:manualLayout>
          <c:xMode val="edge"/>
          <c:yMode val="edge"/>
          <c:x val="0.41431537552651282"/>
          <c:y val="0.91191697811967065"/>
          <c:w val="0.5809859154929542"/>
          <c:h val="7.2538860103626993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3420464"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38100" y="1381125"/>
          <a:ext cx="7648575" cy="2819400"/>
        </a:xfrm>
        <a:prstGeom prst="rect">
          <a:avLst/>
        </a:prstGeom>
        <a:noFill/>
        <a:ln w="1">
          <a:noFill/>
          <a:miter lim="800000"/>
          <a:headEnd/>
          <a:tailEnd/>
        </a:ln>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3420465" name="Picture 824"/>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57375"/>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3420466"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47625</xdr:rowOff>
    </xdr:from>
    <xdr:to>
      <xdr:col>6</xdr:col>
      <xdr:colOff>533400</xdr:colOff>
      <xdr:row>12</xdr:row>
      <xdr:rowOff>38100</xdr:rowOff>
    </xdr:to>
    <xdr:grpSp>
      <xdr:nvGrpSpPr>
        <xdr:cNvPr id="3420467" name="Group 25">
          <a:hlinkClick xmlns:r="http://schemas.openxmlformats.org/officeDocument/2006/relationships" r:id="rId3"/>
        </xdr:cNvPr>
        <xdr:cNvGrpSpPr>
          <a:grpSpLocks/>
        </xdr:cNvGrpSpPr>
      </xdr:nvGrpSpPr>
      <xdr:grpSpPr bwMode="auto">
        <a:xfrm>
          <a:off x="3413125" y="2436813"/>
          <a:ext cx="1009650" cy="371475"/>
          <a:chOff x="1200" y="1912"/>
          <a:chExt cx="3456" cy="774"/>
        </a:xfrm>
      </xdr:grpSpPr>
      <xdr:sp macro="" textlink="">
        <xdr:nvSpPr>
          <xdr:cNvPr id="2418361"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2" name="AutoShape 27"/>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ru-RU"/>
          </a:p>
        </xdr:txBody>
      </xdr:sp>
    </xdr:grpSp>
    <xdr:clientData/>
  </xdr:twoCellAnchor>
  <xdr:twoCellAnchor>
    <xdr:from>
      <xdr:col>5</xdr:col>
      <xdr:colOff>323850</xdr:colOff>
      <xdr:row>15</xdr:row>
      <xdr:rowOff>171450</xdr:rowOff>
    </xdr:from>
    <xdr:to>
      <xdr:col>6</xdr:col>
      <xdr:colOff>628650</xdr:colOff>
      <xdr:row>17</xdr:row>
      <xdr:rowOff>161925</xdr:rowOff>
    </xdr:to>
    <xdr:grpSp>
      <xdr:nvGrpSpPr>
        <xdr:cNvPr id="3420468" name="Group 25">
          <a:hlinkClick xmlns:r="http://schemas.openxmlformats.org/officeDocument/2006/relationships" r:id="rId4"/>
        </xdr:cNvPr>
        <xdr:cNvGrpSpPr>
          <a:grpSpLocks/>
        </xdr:cNvGrpSpPr>
      </xdr:nvGrpSpPr>
      <xdr:grpSpPr bwMode="auto">
        <a:xfrm>
          <a:off x="3451225" y="3513138"/>
          <a:ext cx="1066800" cy="371475"/>
          <a:chOff x="1200" y="1912"/>
          <a:chExt cx="3456" cy="774"/>
        </a:xfrm>
      </xdr:grpSpPr>
      <xdr:sp macro="" textlink="">
        <xdr:nvSpPr>
          <xdr:cNvPr id="2418358"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6" name="AutoShape 27"/>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ru-RU"/>
          </a:p>
        </xdr:txBody>
      </xdr:sp>
    </xdr:grpSp>
    <xdr:clientData/>
  </xdr:twoCellAnchor>
  <xdr:twoCellAnchor>
    <xdr:from>
      <xdr:col>5</xdr:col>
      <xdr:colOff>285750</xdr:colOff>
      <xdr:row>13</xdr:row>
      <xdr:rowOff>9525</xdr:rowOff>
    </xdr:from>
    <xdr:to>
      <xdr:col>6</xdr:col>
      <xdr:colOff>590550</xdr:colOff>
      <xdr:row>15</xdr:row>
      <xdr:rowOff>0</xdr:rowOff>
    </xdr:to>
    <xdr:grpSp>
      <xdr:nvGrpSpPr>
        <xdr:cNvPr id="3420469" name="Group 25">
          <a:hlinkClick xmlns:r="http://schemas.openxmlformats.org/officeDocument/2006/relationships" r:id="rId5"/>
        </xdr:cNvPr>
        <xdr:cNvGrpSpPr>
          <a:grpSpLocks/>
        </xdr:cNvGrpSpPr>
      </xdr:nvGrpSpPr>
      <xdr:grpSpPr bwMode="auto">
        <a:xfrm>
          <a:off x="3413125" y="2970213"/>
          <a:ext cx="1066800" cy="371475"/>
          <a:chOff x="1200" y="1912"/>
          <a:chExt cx="3456" cy="774"/>
        </a:xfrm>
      </xdr:grpSpPr>
      <xdr:sp macro="" textlink="">
        <xdr:nvSpPr>
          <xdr:cNvPr id="2418355"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07941" name="AutoShape 27"/>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ru-RU"/>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3420471" name="Group 832">
          <a:hlinkClick xmlns:r="http://schemas.openxmlformats.org/officeDocument/2006/relationships" r:id="rId6"/>
        </xdr:cNvPr>
        <xdr:cNvGrpSpPr>
          <a:grpSpLocks/>
        </xdr:cNvGrpSpPr>
      </xdr:nvGrpSpPr>
      <xdr:grpSpPr bwMode="auto">
        <a:xfrm>
          <a:off x="5708650" y="2579688"/>
          <a:ext cx="1501775" cy="409575"/>
          <a:chOff x="599" y="262"/>
          <a:chExt cx="158" cy="43"/>
        </a:xfrm>
      </xdr:grpSpPr>
      <xdr:sp macro="" textlink="">
        <xdr:nvSpPr>
          <xdr:cNvPr id="2418351"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502"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420504" name="Freeform 32"/>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3420472" name="Group 830"/>
        <xdr:cNvGrpSpPr>
          <a:grpSpLocks/>
        </xdr:cNvGrpSpPr>
      </xdr:nvGrpSpPr>
      <xdr:grpSpPr bwMode="auto">
        <a:xfrm>
          <a:off x="327025" y="1903413"/>
          <a:ext cx="2143125" cy="2124075"/>
          <a:chOff x="32" y="188"/>
          <a:chExt cx="225" cy="225"/>
        </a:xfrm>
      </xdr:grpSpPr>
      <xdr:sp macro="" textlink="">
        <xdr:nvSpPr>
          <xdr:cNvPr id="3420499"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ru-RU"/>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420473" name="Group 826"/>
        <xdr:cNvGrpSpPr>
          <a:grpSpLocks/>
        </xdr:cNvGrpSpPr>
      </xdr:nvGrpSpPr>
      <xdr:grpSpPr bwMode="auto">
        <a:xfrm>
          <a:off x="5699125" y="3208338"/>
          <a:ext cx="1501775" cy="409575"/>
          <a:chOff x="578" y="328"/>
          <a:chExt cx="158" cy="43"/>
        </a:xfrm>
      </xdr:grpSpPr>
      <xdr:sp macro="" textlink="">
        <xdr:nvSpPr>
          <xdr:cNvPr id="2418345"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96"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420498"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3420474" name="Group 831">
          <a:hlinkClick xmlns:r="http://schemas.openxmlformats.org/officeDocument/2006/relationships" r:id="rId8"/>
        </xdr:cNvPr>
        <xdr:cNvGrpSpPr>
          <a:grpSpLocks/>
        </xdr:cNvGrpSpPr>
      </xdr:nvGrpSpPr>
      <xdr:grpSpPr bwMode="auto">
        <a:xfrm>
          <a:off x="593725" y="3475038"/>
          <a:ext cx="1504950" cy="342900"/>
          <a:chOff x="56" y="259"/>
          <a:chExt cx="158" cy="40"/>
        </a:xfrm>
      </xdr:grpSpPr>
      <xdr:sp macro="" textlink="">
        <xdr:nvSpPr>
          <xdr:cNvPr id="2418341"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92"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3420475" name="37 Grupo">
          <a:hlinkClick xmlns:r="http://schemas.openxmlformats.org/officeDocument/2006/relationships" r:id="rId9"/>
        </xdr:cNvPr>
        <xdr:cNvGrpSpPr>
          <a:grpSpLocks/>
        </xdr:cNvGrpSpPr>
      </xdr:nvGrpSpPr>
      <xdr:grpSpPr bwMode="auto">
        <a:xfrm>
          <a:off x="593725" y="2417763"/>
          <a:ext cx="1504950" cy="371475"/>
          <a:chOff x="1343025" y="2428876"/>
          <a:chExt cx="3240982" cy="617274"/>
        </a:xfrm>
      </xdr:grpSpPr>
      <xdr:sp macro="" textlink="">
        <xdr:nvSpPr>
          <xdr:cNvPr id="2418337"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88"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3420476" name="37 Grupo">
          <a:hlinkClick xmlns:r="http://schemas.openxmlformats.org/officeDocument/2006/relationships" r:id="rId10"/>
        </xdr:cNvPr>
        <xdr:cNvGrpSpPr>
          <a:grpSpLocks/>
        </xdr:cNvGrpSpPr>
      </xdr:nvGrpSpPr>
      <xdr:grpSpPr bwMode="auto">
        <a:xfrm>
          <a:off x="593725" y="2951163"/>
          <a:ext cx="1504950" cy="371475"/>
          <a:chOff x="1343025" y="2428876"/>
          <a:chExt cx="3240982" cy="617274"/>
        </a:xfrm>
      </xdr:grpSpPr>
      <xdr:sp macro="" textlink="">
        <xdr:nvSpPr>
          <xdr:cNvPr id="2418333"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84"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3420477" name="Picture 2012"/>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33600" cy="447675"/>
        </a:xfrm>
        <a:prstGeom prst="rect">
          <a:avLst/>
        </a:prstGeom>
        <a:noFill/>
        <a:ln w="9525">
          <a:noFill/>
          <a:miter lim="800000"/>
          <a:headEnd/>
          <a:tailEnd/>
        </a:ln>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3420479" name="Picture 2016"/>
        <xdr:cNvPicPr>
          <a:picLocks noChangeAspect="1" noChangeArrowheads="1"/>
        </xdr:cNvPicPr>
      </xdr:nvPicPr>
      <xdr:blipFill>
        <a:blip xmlns:r="http://schemas.openxmlformats.org/officeDocument/2006/relationships" r:embed="rId12" cstate="print"/>
        <a:srcRect/>
        <a:stretch>
          <a:fillRect/>
        </a:stretch>
      </xdr:blipFill>
      <xdr:spPr bwMode="auto">
        <a:xfrm>
          <a:off x="2609850" y="1876425"/>
          <a:ext cx="2600325" cy="447675"/>
        </a:xfrm>
        <a:prstGeom prst="rect">
          <a:avLst/>
        </a:prstGeom>
        <a:noFill/>
        <a:ln w="9525">
          <a:noFill/>
          <a:miter lim="800000"/>
          <a:headEnd/>
          <a:tailEnd/>
        </a:ln>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3420481" name="Picture 2018"/>
        <xdr:cNvPicPr>
          <a:picLocks noChangeAspect="1" noChangeArrowheads="1"/>
        </xdr:cNvPicPr>
      </xdr:nvPicPr>
      <xdr:blipFill>
        <a:blip xmlns:r="http://schemas.openxmlformats.org/officeDocument/2006/relationships" r:embed="rId13" cstate="print"/>
        <a:srcRect/>
        <a:stretch>
          <a:fillRect/>
        </a:stretch>
      </xdr:blipFill>
      <xdr:spPr bwMode="auto">
        <a:xfrm>
          <a:off x="5381625" y="1885950"/>
          <a:ext cx="2162175" cy="438150"/>
        </a:xfrm>
        <a:prstGeom prst="rect">
          <a:avLst/>
        </a:prstGeom>
        <a:noFill/>
        <a:ln w="9525">
          <a:noFill/>
          <a:miter lim="800000"/>
          <a:headEnd/>
          <a:tailEnd/>
        </a:ln>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28"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45</xdr:row>
      <xdr:rowOff>161925</xdr:rowOff>
    </xdr:to>
    <xdr:cxnSp macro="">
      <xdr:nvCxnSpPr>
        <xdr:cNvPr id="6975" name="AutoShape 100"/>
        <xdr:cNvCxnSpPr>
          <a:cxnSpLocks noChangeShapeType="1"/>
        </xdr:cNvCxnSpPr>
      </xdr:nvCxnSpPr>
      <xdr:spPr bwMode="auto">
        <a:xfrm rot="5400000">
          <a:off x="7739062" y="7567613"/>
          <a:ext cx="31718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1057275</xdr:colOff>
      <xdr:row>46</xdr:row>
      <xdr:rowOff>104775</xdr:rowOff>
    </xdr:to>
    <xdr:cxnSp macro="">
      <xdr:nvCxnSpPr>
        <xdr:cNvPr id="6976" name="AutoShape 101"/>
        <xdr:cNvCxnSpPr>
          <a:cxnSpLocks noChangeShapeType="1"/>
        </xdr:cNvCxnSpPr>
      </xdr:nvCxnSpPr>
      <xdr:spPr bwMode="auto">
        <a:xfrm rot="10800000">
          <a:off x="6067425" y="9296400"/>
          <a:ext cx="1057275"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00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28575</xdr:colOff>
      <xdr:row>9</xdr:row>
      <xdr:rowOff>66675</xdr:rowOff>
    </xdr:from>
    <xdr:to>
      <xdr:col>11</xdr:col>
      <xdr:colOff>0</xdr:colOff>
      <xdr:row>21</xdr:row>
      <xdr:rowOff>9525</xdr:rowOff>
    </xdr:to>
    <xdr:grpSp>
      <xdr:nvGrpSpPr>
        <xdr:cNvPr id="2841005" name="Group 489"/>
        <xdr:cNvGrpSpPr>
          <a:grpSpLocks/>
        </xdr:cNvGrpSpPr>
      </xdr:nvGrpSpPr>
      <xdr:grpSpPr bwMode="auto">
        <a:xfrm>
          <a:off x="4575727" y="2576305"/>
          <a:ext cx="3483251" cy="2228850"/>
          <a:chOff x="410" y="229"/>
          <a:chExt cx="366" cy="234"/>
        </a:xfrm>
      </xdr:grpSpPr>
      <xdr:graphicFrame macro="">
        <xdr:nvGraphicFramePr>
          <xdr:cNvPr id="2841009" name="Chart 31"/>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010" name="Picture 477" descr="one"/>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19455</xdr:colOff>
      <xdr:row>22</xdr:row>
      <xdr:rowOff>2561524</xdr:rowOff>
    </xdr:from>
    <xdr:to>
      <xdr:col>6</xdr:col>
      <xdr:colOff>19455</xdr:colOff>
      <xdr:row>34</xdr:row>
      <xdr:rowOff>16565</xdr:rowOff>
    </xdr:to>
    <xdr:grpSp>
      <xdr:nvGrpSpPr>
        <xdr:cNvPr id="2841006" name="Group 490"/>
        <xdr:cNvGrpSpPr>
          <a:grpSpLocks/>
        </xdr:cNvGrpSpPr>
      </xdr:nvGrpSpPr>
      <xdr:grpSpPr bwMode="auto">
        <a:xfrm>
          <a:off x="19455" y="6924802"/>
          <a:ext cx="4547152" cy="2683024"/>
          <a:chOff x="1" y="485"/>
          <a:chExt cx="407" cy="245"/>
        </a:xfrm>
      </xdr:grpSpPr>
      <xdr:graphicFrame macro="">
        <xdr:nvGraphicFramePr>
          <xdr:cNvPr id="2841007" name="Chart 34"/>
          <xdr:cNvGraphicFramePr>
            <a:graphicFrameLocks/>
          </xdr:cNvGraphicFramePr>
        </xdr:nvGraphicFramePr>
        <xdr:xfrm>
          <a:off x="1" y="48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008" name="Picture 487" descr="ok"/>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104775</xdr:colOff>
      <xdr:row>7</xdr:row>
      <xdr:rowOff>1666875</xdr:rowOff>
    </xdr:from>
    <xdr:to>
      <xdr:col>12</xdr:col>
      <xdr:colOff>38100</xdr:colOff>
      <xdr:row>12</xdr:row>
      <xdr:rowOff>95250</xdr:rowOff>
    </xdr:to>
    <xdr:graphicFrame macro="">
      <xdr:nvGraphicFramePr>
        <xdr:cNvPr id="2869558"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15</xdr:row>
      <xdr:rowOff>0</xdr:rowOff>
    </xdr:from>
    <xdr:to>
      <xdr:col>5</xdr:col>
      <xdr:colOff>962025</xdr:colOff>
      <xdr:row>24</xdr:row>
      <xdr:rowOff>28575</xdr:rowOff>
    </xdr:to>
    <xdr:graphicFrame macro="">
      <xdr:nvGraphicFramePr>
        <xdr:cNvPr id="2869559"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133350</xdr:colOff>
      <xdr:row>8</xdr:row>
      <xdr:rowOff>342900</xdr:rowOff>
    </xdr:from>
    <xdr:to>
      <xdr:col>6</xdr:col>
      <xdr:colOff>0</xdr:colOff>
      <xdr:row>9</xdr:row>
      <xdr:rowOff>523875</xdr:rowOff>
    </xdr:to>
    <xdr:graphicFrame macro="">
      <xdr:nvGraphicFramePr>
        <xdr:cNvPr id="2869560"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15</xdr:row>
      <xdr:rowOff>19050</xdr:rowOff>
    </xdr:from>
    <xdr:to>
      <xdr:col>12</xdr:col>
      <xdr:colOff>180975</xdr:colOff>
      <xdr:row>24</xdr:row>
      <xdr:rowOff>28575</xdr:rowOff>
    </xdr:to>
    <xdr:graphicFrame macro="">
      <xdr:nvGraphicFramePr>
        <xdr:cNvPr id="2869561"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28574</xdr:colOff>
      <xdr:row>26</xdr:row>
      <xdr:rowOff>152399</xdr:rowOff>
    </xdr:from>
    <xdr:to>
      <xdr:col>6</xdr:col>
      <xdr:colOff>19050</xdr:colOff>
      <xdr:row>34</xdr:row>
      <xdr:rowOff>847725</xdr:rowOff>
    </xdr:to>
    <xdr:graphicFrame macro="">
      <xdr:nvGraphicFramePr>
        <xdr:cNvPr id="2869562"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161925</xdr:colOff>
      <xdr:row>9</xdr:row>
      <xdr:rowOff>47625</xdr:rowOff>
    </xdr:from>
    <xdr:to>
      <xdr:col>11</xdr:col>
      <xdr:colOff>47625</xdr:colOff>
      <xdr:row>17</xdr:row>
      <xdr:rowOff>114300</xdr:rowOff>
    </xdr:to>
    <xdr:graphicFrame macro="">
      <xdr:nvGraphicFramePr>
        <xdr:cNvPr id="2249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17</xdr:col>
      <xdr:colOff>0</xdr:colOff>
      <xdr:row>17</xdr:row>
      <xdr:rowOff>133350</xdr:rowOff>
    </xdr:to>
    <xdr:graphicFrame macro="">
      <xdr:nvGraphicFramePr>
        <xdr:cNvPr id="22496"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95250</xdr:rowOff>
    </xdr:from>
    <xdr:to>
      <xdr:col>4</xdr:col>
      <xdr:colOff>400050</xdr:colOff>
      <xdr:row>17</xdr:row>
      <xdr:rowOff>171450</xdr:rowOff>
    </xdr:to>
    <xdr:graphicFrame macro="">
      <xdr:nvGraphicFramePr>
        <xdr:cNvPr id="22497"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528" name="Group 41"/>
        <xdr:cNvGrpSpPr>
          <a:grpSpLocks/>
        </xdr:cNvGrpSpPr>
      </xdr:nvGrpSpPr>
      <xdr:grpSpPr bwMode="auto">
        <a:xfrm>
          <a:off x="6777404" y="7957038"/>
          <a:ext cx="85725" cy="0"/>
          <a:chOff x="595" y="540"/>
          <a:chExt cx="9" cy="9"/>
        </a:xfrm>
      </xdr:grpSpPr>
      <xdr:sp macro="" textlink="">
        <xdr:nvSpPr>
          <xdr:cNvPr id="3432539"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540"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529" name="Group 44"/>
        <xdr:cNvGrpSpPr>
          <a:grpSpLocks/>
        </xdr:cNvGrpSpPr>
      </xdr:nvGrpSpPr>
      <xdr:grpSpPr bwMode="auto">
        <a:xfrm>
          <a:off x="7472729" y="7957038"/>
          <a:ext cx="10258" cy="0"/>
          <a:chOff x="698" y="540"/>
          <a:chExt cx="9" cy="9"/>
        </a:xfrm>
      </xdr:grpSpPr>
      <xdr:sp macro="" textlink="">
        <xdr:nvSpPr>
          <xdr:cNvPr id="3432537"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538"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530" name="Group 47"/>
        <xdr:cNvGrpSpPr>
          <a:grpSpLocks/>
        </xdr:cNvGrpSpPr>
      </xdr:nvGrpSpPr>
      <xdr:grpSpPr bwMode="auto">
        <a:xfrm>
          <a:off x="5177204" y="7957038"/>
          <a:ext cx="1314450" cy="0"/>
          <a:chOff x="698" y="540"/>
          <a:chExt cx="9" cy="9"/>
        </a:xfrm>
      </xdr:grpSpPr>
      <xdr:sp macro="" textlink="">
        <xdr:nvSpPr>
          <xdr:cNvPr id="3432535"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536"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531" name="Group 50"/>
        <xdr:cNvGrpSpPr>
          <a:grpSpLocks/>
        </xdr:cNvGrpSpPr>
      </xdr:nvGrpSpPr>
      <xdr:grpSpPr bwMode="auto">
        <a:xfrm>
          <a:off x="1436077" y="7957038"/>
          <a:ext cx="85725" cy="0"/>
          <a:chOff x="595" y="540"/>
          <a:chExt cx="9" cy="9"/>
        </a:xfrm>
      </xdr:grpSpPr>
      <xdr:sp macro="" textlink="">
        <xdr:nvSpPr>
          <xdr:cNvPr id="3432533"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534"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3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4" connectionId="0">
    <xmlCellPr id="1" uniqueName="1">
      <xmlPr mapId="43" xpath="/ns1:Root/ns1:Prog/ns1:Target_P1_3" xmlDataType="double"/>
    </xmlCellPr>
  </singleXmlCell>
  <singleXmlCell id="615" r="I124" connectionId="0">
    <xmlCellPr id="1" uniqueName="1">
      <xmlPr mapId="43" xpath="/ns1:Root/ns1:Prog/ns1:Target_P2_3" xmlDataType="double"/>
    </xmlCellPr>
  </singleXmlCell>
  <singleXmlCell id="616" r="J124" connectionId="0">
    <xmlCellPr id="1" uniqueName="1">
      <xmlPr mapId="43" xpath="/ns1:Root/ns1:Prog/ns1:Target_P3_3" xmlDataType="double"/>
    </xmlCellPr>
  </singleXmlCell>
  <singleXmlCell id="617" r="K124" connectionId="0">
    <xmlCellPr id="1" uniqueName="1">
      <xmlPr mapId="43" xpath="/ns1:Root/ns1:Prog/ns1:Target_P4_3" xmlDataType="double"/>
    </xmlCellPr>
  </singleXmlCell>
  <singleXmlCell id="618" r="L124" connectionId="0">
    <xmlCellPr id="1" uniqueName="1">
      <xmlPr mapId="43" xpath="/ns1:Root/ns1:Prog/ns1:Target_P5_3" xmlDataType="double"/>
    </xmlCellPr>
  </singleXmlCell>
  <singleXmlCell id="619" r="M124" connectionId="0">
    <xmlCellPr id="1" uniqueName="1">
      <xmlPr mapId="43" xpath="/ns1:Root/ns1:Prog/ns1:Target_P6_3" xmlDataType="double"/>
    </xmlCellPr>
  </singleXmlCell>
  <singleXmlCell id="620" r="N124" connectionId="0">
    <xmlCellPr id="1" uniqueName="1">
      <xmlPr mapId="43" xpath="/ns1:Root/ns1:Prog/ns1:Target_P7_3" xmlDataType="double"/>
    </xmlCellPr>
  </singleXmlCell>
  <singleXmlCell id="621" r="O124" connectionId="0">
    <xmlCellPr id="1" uniqueName="1">
      <xmlPr mapId="43" xpath="/ns1:Root/ns1:Prog/ns1:Target_P8_3" xmlDataType="double"/>
    </xmlCellPr>
  </singleXmlCell>
  <singleXmlCell id="622" r="P124" connectionId="0">
    <xmlCellPr id="1" uniqueName="1">
      <xmlPr mapId="43" xpath="/ns1:Root/ns1:Prog/ns1:Target_P9_3" xmlDataType="double"/>
    </xmlCellPr>
  </singleXmlCell>
  <singleXmlCell id="623" r="Q124" connectionId="0">
    <xmlCellPr id="1" uniqueName="1">
      <xmlPr mapId="43" xpath="/ns1:Root/ns1:Prog/ns1:Target_P10_3" xmlDataType="string"/>
    </xmlCellPr>
  </singleXmlCell>
  <singleXmlCell id="624" r="R124" connectionId="0">
    <xmlCellPr id="1" uniqueName="1">
      <xmlPr mapId="43" xpath="/ns1:Root/ns1:Prog/ns1:Target_P11_3" xmlDataType="string"/>
    </xmlCellPr>
  </singleXmlCell>
  <singleXmlCell id="625" r="S124" connectionId="0">
    <xmlCellPr id="1" uniqueName="1">
      <xmlPr mapId="43" xpath="/ns1:Root/ns1:Prog/ns1:Target_P12_3" xmlDataType="double"/>
    </xmlCellPr>
  </singleXmlCell>
  <singleXmlCell id="626" r="H125" connectionId="0">
    <xmlCellPr id="1" uniqueName="1">
      <xmlPr mapId="43" xpath="/ns1:Root/ns1:Prog/ns1:Achieved__P1_3" xmlDataType="string"/>
    </xmlCellPr>
  </singleXmlCell>
  <singleXmlCell id="627" r="I125" connectionId="0">
    <xmlCellPr id="1" uniqueName="1">
      <xmlPr mapId="43" xpath="/ns1:Root/ns1:Prog/ns1:Achieved__P2_3" xmlDataType="double"/>
    </xmlCellPr>
  </singleXmlCell>
  <singleXmlCell id="628" r="J125" connectionId="0">
    <xmlCellPr id="1" uniqueName="1">
      <xmlPr mapId="43" xpath="/ns1:Root/ns1:Prog/ns1:Achieved__P3_3" xmlDataType="string"/>
    </xmlCellPr>
  </singleXmlCell>
  <singleXmlCell id="629" r="K125" connectionId="0">
    <xmlCellPr id="1" uniqueName="1">
      <xmlPr mapId="43" xpath="/ns1:Root/ns1:Prog/ns1:Achieved__P4_3" xmlDataType="double"/>
    </xmlCellPr>
  </singleXmlCell>
  <singleXmlCell id="630" r="L125" connectionId="0">
    <xmlCellPr id="1" uniqueName="1">
      <xmlPr mapId="43" xpath="/ns1:Root/ns1:Prog/ns1:Achieved__P5_3" xmlDataType="string"/>
    </xmlCellPr>
  </singleXmlCell>
  <singleXmlCell id="631" r="M125" connectionId="0">
    <xmlCellPr id="1" uniqueName="1">
      <xmlPr mapId="43" xpath="/ns1:Root/ns1:Prog/ns1:Achieved__P6_3" xmlDataType="string"/>
    </xmlCellPr>
  </singleXmlCell>
  <singleXmlCell id="632" r="N125" connectionId="0">
    <xmlCellPr id="1" uniqueName="1">
      <xmlPr mapId="43" xpath="/ns1:Root/ns1:Prog/ns1:Achieved__P7_3" xmlDataType="string"/>
    </xmlCellPr>
  </singleXmlCell>
  <singleXmlCell id="633" r="O125" connectionId="0">
    <xmlCellPr id="1" uniqueName="1">
      <xmlPr mapId="43" xpath="/ns1:Root/ns1:Prog/ns1:Achieved__P8_3" xmlDataType="string"/>
    </xmlCellPr>
  </singleXmlCell>
  <singleXmlCell id="634" r="P125" connectionId="0">
    <xmlCellPr id="1" uniqueName="1">
      <xmlPr mapId="43" xpath="/ns1:Root/ns1:Prog/ns1:Achieved__P9_3" xmlDataType="string"/>
    </xmlCellPr>
  </singleXmlCell>
  <singleXmlCell id="635" r="Q125" connectionId="0">
    <xmlCellPr id="1" uniqueName="1">
      <xmlPr mapId="43" xpath="/ns1:Root/ns1:Prog/ns1:Achieved__P10_3" xmlDataType="string"/>
    </xmlCellPr>
  </singleXmlCell>
  <singleXmlCell id="636" r="R125" connectionId="0">
    <xmlCellPr id="1" uniqueName="1">
      <xmlPr mapId="43" xpath="/ns1:Root/ns1:Prog/ns1:Achieved__P11_3" xmlDataType="string"/>
    </xmlCellPr>
  </singleXmlCell>
  <singleXmlCell id="637" r="S125" connectionId="0">
    <xmlCellPr id="1" uniqueName="1">
      <xmlPr mapId="43" xpath="/ns1:Root/ns1:Prog/ns1:Achieved__P12_3" xmlDataType="string"/>
    </xmlCellPr>
  </singleXmlCell>
  <singleXmlCell id="638" r="H128" connectionId="0">
    <xmlCellPr id="1" uniqueName="1">
      <xmlPr mapId="43" xpath="/ns1:Root/ns1:Prog/ns1:Target_P1_4" xmlDataType="string"/>
    </xmlCellPr>
  </singleXmlCell>
  <singleXmlCell id="639" r="I128" connectionId="0">
    <xmlCellPr id="1" uniqueName="1">
      <xmlPr mapId="43" xpath="/ns1:Root/ns1:Prog/ns1:Target_P2_4" xmlDataType="string"/>
    </xmlCellPr>
  </singleXmlCell>
  <singleXmlCell id="640" r="J128" connectionId="0">
    <xmlCellPr id="1" uniqueName="1">
      <xmlPr mapId="43" xpath="/ns1:Root/ns1:Prog/ns1:Target_P3_4" xmlDataType="string"/>
    </xmlCellPr>
  </singleXmlCell>
  <singleXmlCell id="641" r="K128" connectionId="0">
    <xmlCellPr id="1" uniqueName="1">
      <xmlPr mapId="43" xpath="/ns1:Root/ns1:Prog/ns1:Target_P4_4" xmlDataType="double"/>
    </xmlCellPr>
  </singleXmlCell>
  <singleXmlCell id="642" r="L128" connectionId="0">
    <xmlCellPr id="1" uniqueName="1">
      <xmlPr mapId="43" xpath="/ns1:Root/ns1:Prog/ns1:Target_P5_4" xmlDataType="string"/>
    </xmlCellPr>
  </singleXmlCell>
  <singleXmlCell id="643" r="M128" connectionId="0">
    <xmlCellPr id="1" uniqueName="1">
      <xmlPr mapId="43" xpath="/ns1:Root/ns1:Prog/ns1:Target_P6_4" xmlDataType="string"/>
    </xmlCellPr>
  </singleXmlCell>
  <singleXmlCell id="644" r="N128" connectionId="0">
    <xmlCellPr id="1" uniqueName="1">
      <xmlPr mapId="43" xpath="/ns1:Root/ns1:Prog/ns1:Target_P7_4" xmlDataType="string"/>
    </xmlCellPr>
  </singleXmlCell>
  <singleXmlCell id="645" r="O128" connectionId="0">
    <xmlCellPr id="1" uniqueName="1">
      <xmlPr mapId="43" xpath="/ns1:Root/ns1:Prog/ns1:Target_P8_4" xmlDataType="double"/>
    </xmlCellPr>
  </singleXmlCell>
  <singleXmlCell id="646" r="P128" connectionId="0">
    <xmlCellPr id="1" uniqueName="1">
      <xmlPr mapId="43" xpath="/ns1:Root/ns1:Prog/ns1:Target_P9_4" xmlDataType="string"/>
    </xmlCellPr>
  </singleXmlCell>
  <singleXmlCell id="647" r="Q128" connectionId="0">
    <xmlCellPr id="1" uniqueName="1">
      <xmlPr mapId="43" xpath="/ns1:Root/ns1:Prog/ns1:Target_P10_4" xmlDataType="string"/>
    </xmlCellPr>
  </singleXmlCell>
  <singleXmlCell id="648" r="R128" connectionId="0">
    <xmlCellPr id="1" uniqueName="1">
      <xmlPr mapId="43" xpath="/ns1:Root/ns1:Prog/ns1:Target_P11_4" xmlDataType="string"/>
    </xmlCellPr>
  </singleXmlCell>
  <singleXmlCell id="649" r="S128" connectionId="0">
    <xmlCellPr id="1" uniqueName="1">
      <xmlPr mapId="43" xpath="/ns1:Root/ns1:Prog/ns1:Target_P12_4" xmlDataType="double"/>
    </xmlCellPr>
  </singleXmlCell>
  <singleXmlCell id="650" r="H129" connectionId="0">
    <xmlCellPr id="1" uniqueName="1">
      <xmlPr mapId="43" xpath="/ns1:Root/ns1:Prog/ns1:Achieved__P1_4" xmlDataType="string"/>
    </xmlCellPr>
  </singleXmlCell>
  <singleXmlCell id="651" r="I129" connectionId="0">
    <xmlCellPr id="1" uniqueName="1">
      <xmlPr mapId="43" xpath="/ns1:Root/ns1:Prog/ns1:Achieved__P2_4" xmlDataType="string"/>
    </xmlCellPr>
  </singleXmlCell>
  <singleXmlCell id="652" r="J129" connectionId="0">
    <xmlCellPr id="1" uniqueName="1">
      <xmlPr mapId="43" xpath="/ns1:Root/ns1:Prog/ns1:Achieved__P3_4" xmlDataType="string"/>
    </xmlCellPr>
  </singleXmlCell>
  <singleXmlCell id="653" r="K129" connectionId="0">
    <xmlCellPr id="1" uniqueName="1">
      <xmlPr mapId="43" xpath="/ns1:Root/ns1:Prog/ns1:Achieved__P4_4" xmlDataType="double"/>
    </xmlCellPr>
  </singleXmlCell>
  <singleXmlCell id="654" r="L129" connectionId="0">
    <xmlCellPr id="1" uniqueName="1">
      <xmlPr mapId="43" xpath="/ns1:Root/ns1:Prog/ns1:Achieved__P5_4" xmlDataType="string"/>
    </xmlCellPr>
  </singleXmlCell>
  <singleXmlCell id="655" r="M129" connectionId="0">
    <xmlCellPr id="1" uniqueName="1">
      <xmlPr mapId="43" xpath="/ns1:Root/ns1:Prog/ns1:Achieved__P6_4" xmlDataType="string"/>
    </xmlCellPr>
  </singleXmlCell>
  <singleXmlCell id="656" r="N129" connectionId="0">
    <xmlCellPr id="1" uniqueName="1">
      <xmlPr mapId="43" xpath="/ns1:Root/ns1:Prog/ns1:Achieved__P7_4" xmlDataType="string"/>
    </xmlCellPr>
  </singleXmlCell>
  <singleXmlCell id="657" r="O129" connectionId="0">
    <xmlCellPr id="1" uniqueName="1">
      <xmlPr mapId="43" xpath="/ns1:Root/ns1:Prog/ns1:Achieved__P8_4" xmlDataType="string"/>
    </xmlCellPr>
  </singleXmlCell>
  <singleXmlCell id="658" r="P129" connectionId="0">
    <xmlCellPr id="1" uniqueName="1">
      <xmlPr mapId="43" xpath="/ns1:Root/ns1:Prog/ns1:Achieved__P9_4" xmlDataType="string"/>
    </xmlCellPr>
  </singleXmlCell>
  <singleXmlCell id="659" r="Q129" connectionId="0">
    <xmlCellPr id="1" uniqueName="1">
      <xmlPr mapId="43" xpath="/ns1:Root/ns1:Prog/ns1:Achieved__P10_4" xmlDataType="string"/>
    </xmlCellPr>
  </singleXmlCell>
  <singleXmlCell id="660" r="R129" connectionId="0">
    <xmlCellPr id="1" uniqueName="1">
      <xmlPr mapId="43" xpath="/ns1:Root/ns1:Prog/ns1:Achieved__P11_4" xmlDataType="string"/>
    </xmlCellPr>
  </singleXmlCell>
  <singleXmlCell id="661" r="S129" connectionId="0">
    <xmlCellPr id="1" uniqueName="1">
      <xmlPr mapId="43" xpath="/ns1:Root/ns1:Prog/ns1:Achieved__P12_4" xmlDataType="string"/>
    </xmlCellPr>
  </singleXmlCell>
  <singleXmlCell id="662" r="H132" connectionId="0">
    <xmlCellPr id="1" uniqueName="1">
      <xmlPr mapId="43" xpath="/ns1:Root/ns1:Prog/ns1:Target_P1_5" xmlDataType="double"/>
    </xmlCellPr>
  </singleXmlCell>
  <singleXmlCell id="663" r="I132" connectionId="0">
    <xmlCellPr id="1" uniqueName="1">
      <xmlPr mapId="43" xpath="/ns1:Root/ns1:Prog/ns1:Target_P2_5" xmlDataType="double"/>
    </xmlCellPr>
  </singleXmlCell>
  <singleXmlCell id="664" r="J132" connectionId="0">
    <xmlCellPr id="1" uniqueName="1">
      <xmlPr mapId="43" xpath="/ns1:Root/ns1:Prog/ns1:Target_P3_5" xmlDataType="double"/>
    </xmlCellPr>
  </singleXmlCell>
  <singleXmlCell id="665" r="K132" connectionId="0">
    <xmlCellPr id="1" uniqueName="1">
      <xmlPr mapId="43" xpath="/ns1:Root/ns1:Prog/ns1:Target_P4_5" xmlDataType="double"/>
    </xmlCellPr>
  </singleXmlCell>
  <singleXmlCell id="666" r="L132" connectionId="0">
    <xmlCellPr id="1" uniqueName="1">
      <xmlPr mapId="43" xpath="/ns1:Root/ns1:Prog/ns1:Target_P5_5" xmlDataType="double"/>
    </xmlCellPr>
  </singleXmlCell>
  <singleXmlCell id="667" r="M132" connectionId="0">
    <xmlCellPr id="1" uniqueName="1">
      <xmlPr mapId="43" xpath="/ns1:Root/ns1:Prog/ns1:Target_P6_5" xmlDataType="double"/>
    </xmlCellPr>
  </singleXmlCell>
  <singleXmlCell id="668" r="N132" connectionId="0">
    <xmlCellPr id="1" uniqueName="1">
      <xmlPr mapId="43" xpath="/ns1:Root/ns1:Prog/ns1:Target_P7_5" xmlDataType="double"/>
    </xmlCellPr>
  </singleXmlCell>
  <singleXmlCell id="669" r="O132" connectionId="0">
    <xmlCellPr id="1" uniqueName="1">
      <xmlPr mapId="43" xpath="/ns1:Root/ns1:Prog/ns1:Target_P8_5" xmlDataType="double"/>
    </xmlCellPr>
  </singleXmlCell>
  <singleXmlCell id="670" r="P132" connectionId="0">
    <xmlCellPr id="1" uniqueName="1">
      <xmlPr mapId="43" xpath="/ns1:Root/ns1:Prog/ns1:Target_P9_5" xmlDataType="double"/>
    </xmlCellPr>
  </singleXmlCell>
  <singleXmlCell id="671" r="Q132" connectionId="0">
    <xmlCellPr id="1" uniqueName="1">
      <xmlPr mapId="43" xpath="/ns1:Root/ns1:Prog/ns1:Target_P10_5" xmlDataType="double"/>
    </xmlCellPr>
  </singleXmlCell>
  <singleXmlCell id="672" r="R132" connectionId="0">
    <xmlCellPr id="1" uniqueName="1">
      <xmlPr mapId="43" xpath="/ns1:Root/ns1:Prog/ns1:Target_P11_5" xmlDataType="double"/>
    </xmlCellPr>
  </singleXmlCell>
  <singleXmlCell id="673" r="S132" connectionId="0">
    <xmlCellPr id="1" uniqueName="1">
      <xmlPr mapId="43" xpath="/ns1:Root/ns1:Prog/ns1:Target_P12_5" xmlDataType="double"/>
    </xmlCellPr>
  </singleXmlCell>
  <singleXmlCell id="674" r="H133" connectionId="0">
    <xmlCellPr id="1" uniqueName="1">
      <xmlPr mapId="43" xpath="/ns1:Root/ns1:Prog/ns1:Achieved__P1_5" xmlDataType="double"/>
    </xmlCellPr>
  </singleXmlCell>
  <singleXmlCell id="675" r="I133" connectionId="0">
    <xmlCellPr id="1" uniqueName="1">
      <xmlPr mapId="43" xpath="/ns1:Root/ns1:Prog/ns1:Achieved__P2_5" xmlDataType="double"/>
    </xmlCellPr>
  </singleXmlCell>
  <singleXmlCell id="676" r="J133" connectionId="0">
    <xmlCellPr id="1" uniqueName="1">
      <xmlPr mapId="43" xpath="/ns1:Root/ns1:Prog/ns1:Achieved__P3_5" xmlDataType="double"/>
    </xmlCellPr>
  </singleXmlCell>
  <singleXmlCell id="677" r="K133" connectionId="0">
    <xmlCellPr id="1" uniqueName="1">
      <xmlPr mapId="43" xpath="/ns1:Root/ns1:Prog/ns1:Achieved__P4_5" xmlDataType="double"/>
    </xmlCellPr>
  </singleXmlCell>
  <singleXmlCell id="678" r="L133" connectionId="0">
    <xmlCellPr id="1" uniqueName="1">
      <xmlPr mapId="43" xpath="/ns1:Root/ns1:Prog/ns1:Achieved__P5_5" xmlDataType="string"/>
    </xmlCellPr>
  </singleXmlCell>
  <singleXmlCell id="679" r="M133" connectionId="0">
    <xmlCellPr id="1" uniqueName="1">
      <xmlPr mapId="43" xpath="/ns1:Root/ns1:Prog/ns1:Achieved__P6_5" xmlDataType="string"/>
    </xmlCellPr>
  </singleXmlCell>
  <singleXmlCell id="680" r="N133" connectionId="0">
    <xmlCellPr id="1" uniqueName="1">
      <xmlPr mapId="43" xpath="/ns1:Root/ns1:Prog/ns1:Achieved__P7_5" xmlDataType="string"/>
    </xmlCellPr>
  </singleXmlCell>
  <singleXmlCell id="681" r="O133" connectionId="0">
    <xmlCellPr id="1" uniqueName="1">
      <xmlPr mapId="43" xpath="/ns1:Root/ns1:Prog/ns1:Achieved__P8_5" xmlDataType="string"/>
    </xmlCellPr>
  </singleXmlCell>
  <singleXmlCell id="682" r="P133" connectionId="0">
    <xmlCellPr id="1" uniqueName="1">
      <xmlPr mapId="43" xpath="/ns1:Root/ns1:Prog/ns1:Achieved__P9_5" xmlDataType="string"/>
    </xmlCellPr>
  </singleXmlCell>
  <singleXmlCell id="683" r="Q133" connectionId="0">
    <xmlCellPr id="1" uniqueName="1">
      <xmlPr mapId="43" xpath="/ns1:Root/ns1:Prog/ns1:Achieved__P10_5" xmlDataType="string"/>
    </xmlCellPr>
  </singleXmlCell>
  <singleXmlCell id="684" r="R133" connectionId="0">
    <xmlCellPr id="1" uniqueName="1">
      <xmlPr mapId="43" xpath="/ns1:Root/ns1:Prog/ns1:Achieved__P11_5" xmlDataType="string"/>
    </xmlCellPr>
  </singleXmlCell>
  <singleXmlCell id="685" r="S133" connectionId="0">
    <xmlCellPr id="1" uniqueName="1">
      <xmlPr mapId="43" xpath="/ns1:Root/ns1:Prog/ns1:Achieved__P12_5" xmlDataType="string"/>
    </xmlCellPr>
  </singleXmlCell>
  <singleXmlCell id="686" r="H134" connectionId="0">
    <xmlCellPr id="1" uniqueName="1">
      <xmlPr mapId="43" xpath="/ns1:Root/ns1:Prog/ns1:Target_P1_6" xmlDataType="double"/>
    </xmlCellPr>
  </singleXmlCell>
  <singleXmlCell id="687" r="I134" connectionId="0">
    <xmlCellPr id="1" uniqueName="1">
      <xmlPr mapId="43" xpath="/ns1:Root/ns1:Prog/ns1:Target_P2_6" xmlDataType="double"/>
    </xmlCellPr>
  </singleXmlCell>
  <singleXmlCell id="688" r="J134" connectionId="0">
    <xmlCellPr id="1" uniqueName="1">
      <xmlPr mapId="43" xpath="/ns1:Root/ns1:Prog/ns1:Target_P3_6" xmlDataType="double"/>
    </xmlCellPr>
  </singleXmlCell>
  <singleXmlCell id="689" r="K134" connectionId="0">
    <xmlCellPr id="1" uniqueName="1">
      <xmlPr mapId="43" xpath="/ns1:Root/ns1:Prog/ns1:Target_P4_6" xmlDataType="double"/>
    </xmlCellPr>
  </singleXmlCell>
  <singleXmlCell id="690" r="L134" connectionId="0">
    <xmlCellPr id="1" uniqueName="1">
      <xmlPr mapId="43" xpath="/ns1:Root/ns1:Prog/ns1:Target_P5_6" xmlDataType="double"/>
    </xmlCellPr>
  </singleXmlCell>
  <singleXmlCell id="691" r="M134" connectionId="0">
    <xmlCellPr id="1" uniqueName="1">
      <xmlPr mapId="43" xpath="/ns1:Root/ns1:Prog/ns1:Target_P6_6" xmlDataType="double"/>
    </xmlCellPr>
  </singleXmlCell>
  <singleXmlCell id="692" r="N134" connectionId="0">
    <xmlCellPr id="1" uniqueName="1">
      <xmlPr mapId="43" xpath="/ns1:Root/ns1:Prog/ns1:Target_P7_6" xmlDataType="double"/>
    </xmlCellPr>
  </singleXmlCell>
  <singleXmlCell id="693" r="O134" connectionId="0">
    <xmlCellPr id="1" uniqueName="1">
      <xmlPr mapId="43" xpath="/ns1:Root/ns1:Prog/ns1:Target_P8_6" xmlDataType="double"/>
    </xmlCellPr>
  </singleXmlCell>
  <singleXmlCell id="694" r="P134" connectionId="0">
    <xmlCellPr id="1" uniqueName="1">
      <xmlPr mapId="43" xpath="/ns1:Root/ns1:Prog/ns1:Target_P9_6" xmlDataType="double"/>
    </xmlCellPr>
  </singleXmlCell>
  <singleXmlCell id="695" r="Q134" connectionId="0">
    <xmlCellPr id="1" uniqueName="1">
      <xmlPr mapId="43" xpath="/ns1:Root/ns1:Prog/ns1:Target_P10_6" xmlDataType="double"/>
    </xmlCellPr>
  </singleXmlCell>
  <singleXmlCell id="696" r="R134" connectionId="0">
    <xmlCellPr id="1" uniqueName="1">
      <xmlPr mapId="43" xpath="/ns1:Root/ns1:Prog/ns1:Target_P11_6" xmlDataType="double"/>
    </xmlCellPr>
  </singleXmlCell>
  <singleXmlCell id="697" r="S134" connectionId="0">
    <xmlCellPr id="1" uniqueName="1">
      <xmlPr mapId="43" xpath="/ns1:Root/ns1:Prog/ns1:Target_P12_6" xmlDataType="double"/>
    </xmlCellPr>
  </singleXmlCell>
  <singleXmlCell id="698" r="H135" connectionId="0">
    <xmlCellPr id="1" uniqueName="1">
      <xmlPr mapId="43" xpath="/ns1:Root/ns1:Prog/ns1:Achieved__P1_6" xmlDataType="double"/>
    </xmlCellPr>
  </singleXmlCell>
  <singleXmlCell id="699" r="I135" connectionId="0">
    <xmlCellPr id="1" uniqueName="1">
      <xmlPr mapId="43" xpath="/ns1:Root/ns1:Prog/ns1:Achieved__P2_6" xmlDataType="double"/>
    </xmlCellPr>
  </singleXmlCell>
  <singleXmlCell id="700" r="J135" connectionId="0">
    <xmlCellPr id="1" uniqueName="1">
      <xmlPr mapId="43" xpath="/ns1:Root/ns1:Prog/ns1:Achieved__P3_6" xmlDataType="double"/>
    </xmlCellPr>
  </singleXmlCell>
  <singleXmlCell id="701" r="K135" connectionId="0">
    <xmlCellPr id="1" uniqueName="1">
      <xmlPr mapId="43" xpath="/ns1:Root/ns1:Prog/ns1:Achieved__P4_6" xmlDataType="double"/>
    </xmlCellPr>
  </singleXmlCell>
  <singleXmlCell id="702" r="L135" connectionId="0">
    <xmlCellPr id="1" uniqueName="1">
      <xmlPr mapId="43" xpath="/ns1:Root/ns1:Prog/ns1:Achieved__P5_6" xmlDataType="string"/>
    </xmlCellPr>
  </singleXmlCell>
  <singleXmlCell id="703" r="M135" connectionId="0">
    <xmlCellPr id="1" uniqueName="1">
      <xmlPr mapId="43" xpath="/ns1:Root/ns1:Prog/ns1:Achieved__P6_6" xmlDataType="string"/>
    </xmlCellPr>
  </singleXmlCell>
  <singleXmlCell id="704" r="N135" connectionId="0">
    <xmlCellPr id="1" uniqueName="1">
      <xmlPr mapId="43" xpath="/ns1:Root/ns1:Prog/ns1:Achieved__P7_6" xmlDataType="string"/>
    </xmlCellPr>
  </singleXmlCell>
  <singleXmlCell id="705" r="O135" connectionId="0">
    <xmlCellPr id="1" uniqueName="1">
      <xmlPr mapId="43" xpath="/ns1:Root/ns1:Prog/ns1:Achieved__P8_6" xmlDataType="string"/>
    </xmlCellPr>
  </singleXmlCell>
  <singleXmlCell id="706" r="P135" connectionId="0">
    <xmlCellPr id="1" uniqueName="1">
      <xmlPr mapId="43" xpath="/ns1:Root/ns1:Prog/ns1:Achieved__P9_6" xmlDataType="string"/>
    </xmlCellPr>
  </singleXmlCell>
  <singleXmlCell id="707" r="Q135" connectionId="0">
    <xmlCellPr id="1" uniqueName="1">
      <xmlPr mapId="43" xpath="/ns1:Root/ns1:Prog/ns1:Achieved__P10_6" xmlDataType="string"/>
    </xmlCellPr>
  </singleXmlCell>
  <singleXmlCell id="708" r="R135" connectionId="0">
    <xmlCellPr id="1" uniqueName="1">
      <xmlPr mapId="43" xpath="/ns1:Root/ns1:Prog/ns1:Achieved__P11_6" xmlDataType="string"/>
    </xmlCellPr>
  </singleXmlCell>
  <singleXmlCell id="709" r="S135"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58" r="H136" connectionId="0">
    <xmlCellPr id="1" uniqueName="1">
      <xmlPr mapId="43" xpath="/ns1:Root/ns1:Prog/ns1:Target_P1_9" xmlDataType="double"/>
    </xmlCellPr>
  </singleXmlCell>
  <singleXmlCell id="759" r="I136" connectionId="0">
    <xmlCellPr id="1" uniqueName="1">
      <xmlPr mapId="43" xpath="/ns1:Root/ns1:Prog/ns1:Target_P2_9" xmlDataType="double"/>
    </xmlCellPr>
  </singleXmlCell>
  <singleXmlCell id="760" r="J136" connectionId="0">
    <xmlCellPr id="1" uniqueName="1">
      <xmlPr mapId="43" xpath="/ns1:Root/ns1:Prog/ns1:Target_P3_9" xmlDataType="double"/>
    </xmlCellPr>
  </singleXmlCell>
  <singleXmlCell id="761" r="K136" connectionId="0">
    <xmlCellPr id="1" uniqueName="1">
      <xmlPr mapId="43" xpath="/ns1:Root/ns1:Prog/ns1:Target_P4_9" xmlDataType="double"/>
    </xmlCellPr>
  </singleXmlCell>
  <singleXmlCell id="762" r="L136" connectionId="0">
    <xmlCellPr id="1" uniqueName="1">
      <xmlPr mapId="43" xpath="/ns1:Root/ns1:Prog/ns1:Target_P5_9" xmlDataType="double"/>
    </xmlCellPr>
  </singleXmlCell>
  <singleXmlCell id="763" r="M136" connectionId="0">
    <xmlCellPr id="1" uniqueName="1">
      <xmlPr mapId="43" xpath="/ns1:Root/ns1:Prog/ns1:Target_P6_9" xmlDataType="double"/>
    </xmlCellPr>
  </singleXmlCell>
  <singleXmlCell id="764" r="N136" connectionId="0">
    <xmlCellPr id="1" uniqueName="1">
      <xmlPr mapId="43" xpath="/ns1:Root/ns1:Prog/ns1:Target_P7_9" xmlDataType="double"/>
    </xmlCellPr>
  </singleXmlCell>
  <singleXmlCell id="765" r="O136" connectionId="0">
    <xmlCellPr id="1" uniqueName="1">
      <xmlPr mapId="43" xpath="/ns1:Root/ns1:Prog/ns1:Target_P8_9" xmlDataType="double"/>
    </xmlCellPr>
  </singleXmlCell>
  <singleXmlCell id="766" r="P136" connectionId="0">
    <xmlCellPr id="1" uniqueName="1">
      <xmlPr mapId="43" xpath="/ns1:Root/ns1:Prog/ns1:Target_P9_9" xmlDataType="double"/>
    </xmlCellPr>
  </singleXmlCell>
  <singleXmlCell id="767" r="Q136" connectionId="0">
    <xmlCellPr id="1" uniqueName="1">
      <xmlPr mapId="43" xpath="/ns1:Root/ns1:Prog/ns1:Target_P10_9" xmlDataType="double"/>
    </xmlCellPr>
  </singleXmlCell>
  <singleXmlCell id="768" r="R136" connectionId="0">
    <xmlCellPr id="1" uniqueName="1">
      <xmlPr mapId="43" xpath="/ns1:Root/ns1:Prog/ns1:Target_P11_9" xmlDataType="double"/>
    </xmlCellPr>
  </singleXmlCell>
  <singleXmlCell id="769" r="S136" connectionId="0">
    <xmlCellPr id="1" uniqueName="1">
      <xmlPr mapId="43" xpath="/ns1:Root/ns1:Prog/ns1:Target_P12_9" xmlDataType="double"/>
    </xmlCellPr>
  </singleXmlCell>
  <singleXmlCell id="770" r="H137" connectionId="0">
    <xmlCellPr id="1" uniqueName="1">
      <xmlPr mapId="43" xpath="/ns1:Root/ns1:Prog/ns1:Achieved__P1_9" xmlDataType="string"/>
    </xmlCellPr>
  </singleXmlCell>
  <singleXmlCell id="771" r="I137" connectionId="0">
    <xmlCellPr id="1" uniqueName="1">
      <xmlPr mapId="43" xpath="/ns1:Root/ns1:Prog/ns1:Achieved__P2_9" xmlDataType="double"/>
    </xmlCellPr>
  </singleXmlCell>
  <singleXmlCell id="772" r="J137" connectionId="0">
    <xmlCellPr id="1" uniqueName="1">
      <xmlPr mapId="43" xpath="/ns1:Root/ns1:Prog/ns1:Achieved__P3_9" xmlDataType="string"/>
    </xmlCellPr>
  </singleXmlCell>
  <singleXmlCell id="773" r="K137" connectionId="0">
    <xmlCellPr id="1" uniqueName="1">
      <xmlPr mapId="43" xpath="/ns1:Root/ns1:Prog/ns1:Achieved__P4_9" xmlDataType="double"/>
    </xmlCellPr>
  </singleXmlCell>
  <singleXmlCell id="774" r="L137" connectionId="0">
    <xmlCellPr id="1" uniqueName="1">
      <xmlPr mapId="43" xpath="/ns1:Root/ns1:Prog/ns1:Achieved__P5_9" xmlDataType="string"/>
    </xmlCellPr>
  </singleXmlCell>
  <singleXmlCell id="775" r="M137" connectionId="0">
    <xmlCellPr id="1" uniqueName="1">
      <xmlPr mapId="43" xpath="/ns1:Root/ns1:Prog/ns1:Achieved__P6_9" xmlDataType="string"/>
    </xmlCellPr>
  </singleXmlCell>
  <singleXmlCell id="776" r="N137" connectionId="0">
    <xmlCellPr id="1" uniqueName="1">
      <xmlPr mapId="43" xpath="/ns1:Root/ns1:Prog/ns1:Achieved__P7_9" xmlDataType="string"/>
    </xmlCellPr>
  </singleXmlCell>
  <singleXmlCell id="777" r="O137" connectionId="0">
    <xmlCellPr id="1" uniqueName="1">
      <xmlPr mapId="43" xpath="/ns1:Root/ns1:Prog/ns1:Achieved__P8_9" xmlDataType="string"/>
    </xmlCellPr>
  </singleXmlCell>
  <singleXmlCell id="778" r="P137" connectionId="0">
    <xmlCellPr id="1" uniqueName="1">
      <xmlPr mapId="43" xpath="/ns1:Root/ns1:Prog/ns1:Achieved__P9_9" xmlDataType="string"/>
    </xmlCellPr>
  </singleXmlCell>
  <singleXmlCell id="779" r="Q137" connectionId="0">
    <xmlCellPr id="1" uniqueName="1">
      <xmlPr mapId="43" xpath="/ns1:Root/ns1:Prog/ns1:Achieved__P10_9" xmlDataType="string"/>
    </xmlCellPr>
  </singleXmlCell>
  <singleXmlCell id="780" r="R137" connectionId="0">
    <xmlCellPr id="1" uniqueName="1">
      <xmlPr mapId="43" xpath="/ns1:Root/ns1:Prog/ns1:Achieved__P11_9" xmlDataType="string"/>
    </xmlCellPr>
  </singleXmlCell>
  <singleXmlCell id="781" r="S137" connectionId="0">
    <xmlCellPr id="1" uniqueName="1">
      <xmlPr mapId="43" xpath="/ns1:Root/ns1:Prog/ns1:Achieved__P12_9" xmlDataType="string"/>
    </xmlCellPr>
  </singleXmlCell>
  <singleXmlCell id="782" r="H138" connectionId="0">
    <xmlCellPr id="1" uniqueName="1">
      <xmlPr mapId="43" xpath="/ns1:Root/ns1:Prog/ns1:Target_P1" xmlDataType="string"/>
    </xmlCellPr>
  </singleXmlCell>
  <singleXmlCell id="783" r="I138" connectionId="0">
    <xmlCellPr id="1" uniqueName="1">
      <xmlPr mapId="43" xpath="/ns1:Root/ns1:Prog/ns1:Target_P2" xmlDataType="string"/>
    </xmlCellPr>
  </singleXmlCell>
  <singleXmlCell id="784" r="J138" connectionId="0">
    <xmlCellPr id="1" uniqueName="1">
      <xmlPr mapId="43" xpath="/ns1:Root/ns1:Prog/ns1:Target_P3" xmlDataType="string"/>
    </xmlCellPr>
  </singleXmlCell>
  <singleXmlCell id="785" r="K138" connectionId="0">
    <xmlCellPr id="1" uniqueName="1">
      <xmlPr mapId="43" xpath="/ns1:Root/ns1:Prog/ns1:Target_P4" xmlDataType="double"/>
    </xmlCellPr>
  </singleXmlCell>
  <singleXmlCell id="786" r="L138" connectionId="0">
    <xmlCellPr id="1" uniqueName="1">
      <xmlPr mapId="43" xpath="/ns1:Root/ns1:Prog/ns1:Target_P5" xmlDataType="string"/>
    </xmlCellPr>
  </singleXmlCell>
  <singleXmlCell id="787" r="M138" connectionId="0">
    <xmlCellPr id="1" uniqueName="1">
      <xmlPr mapId="43" xpath="/ns1:Root/ns1:Prog/ns1:Target_P6" xmlDataType="string"/>
    </xmlCellPr>
  </singleXmlCell>
  <singleXmlCell id="788" r="N138" connectionId="0">
    <xmlCellPr id="1" uniqueName="1">
      <xmlPr mapId="43" xpath="/ns1:Root/ns1:Prog/ns1:Target_P7" xmlDataType="string"/>
    </xmlCellPr>
  </singleXmlCell>
  <singleXmlCell id="789" r="O138" connectionId="0">
    <xmlCellPr id="1" uniqueName="1">
      <xmlPr mapId="43" xpath="/ns1:Root/ns1:Prog/ns1:Target_P8" xmlDataType="string"/>
    </xmlCellPr>
  </singleXmlCell>
  <singleXmlCell id="790" r="P138" connectionId="0">
    <xmlCellPr id="1" uniqueName="1">
      <xmlPr mapId="43" xpath="/ns1:Root/ns1:Prog/ns1:Target_P9" xmlDataType="string"/>
    </xmlCellPr>
  </singleXmlCell>
  <singleXmlCell id="791" r="Q138" connectionId="0">
    <xmlCellPr id="1" uniqueName="1">
      <xmlPr mapId="43" xpath="/ns1:Root/ns1:Prog/ns1:Target_P10" xmlDataType="string"/>
    </xmlCellPr>
  </singleXmlCell>
  <singleXmlCell id="792" r="R138" connectionId="0">
    <xmlCellPr id="1" uniqueName="1">
      <xmlPr mapId="43" xpath="/ns1:Root/ns1:Prog/ns1:Target_P11" xmlDataType="string"/>
    </xmlCellPr>
  </singleXmlCell>
  <singleXmlCell id="793" r="S138" connectionId="0">
    <xmlCellPr id="1" uniqueName="1">
      <xmlPr mapId="43" xpath="/ns1:Root/ns1:Prog/ns1:Target_P12" xmlDataType="string"/>
    </xmlCellPr>
  </singleXmlCell>
  <singleXmlCell id="794" r="H139" connectionId="0">
    <xmlCellPr id="1" uniqueName="1">
      <xmlPr mapId="43" xpath="/ns1:Root/ns1:Prog/ns1:Achieved__P1" xmlDataType="string"/>
    </xmlCellPr>
  </singleXmlCell>
  <singleXmlCell id="795" r="I139" connectionId="0">
    <xmlCellPr id="1" uniqueName="1">
      <xmlPr mapId="43" xpath="/ns1:Root/ns1:Prog/ns1:Achieved__P2" xmlDataType="string"/>
    </xmlCellPr>
  </singleXmlCell>
  <singleXmlCell id="796" r="J139" connectionId="0">
    <xmlCellPr id="1" uniqueName="1">
      <xmlPr mapId="43" xpath="/ns1:Root/ns1:Prog/ns1:Achieved__P3" xmlDataType="string"/>
    </xmlCellPr>
  </singleXmlCell>
  <singleXmlCell id="797" r="K139" connectionId="0">
    <xmlCellPr id="1" uniqueName="1">
      <xmlPr mapId="43" xpath="/ns1:Root/ns1:Prog/ns1:Achieved__P4" xmlDataType="string"/>
    </xmlCellPr>
  </singleXmlCell>
  <singleXmlCell id="798" r="L139" connectionId="0">
    <xmlCellPr id="1" uniqueName="1">
      <xmlPr mapId="43" xpath="/ns1:Root/ns1:Prog/ns1:Achieved__P5" xmlDataType="string"/>
    </xmlCellPr>
  </singleXmlCell>
  <singleXmlCell id="799" r="M139" connectionId="0">
    <xmlCellPr id="1" uniqueName="1">
      <xmlPr mapId="43" xpath="/ns1:Root/ns1:Prog/ns1:Achieved__P6" xmlDataType="string"/>
    </xmlCellPr>
  </singleXmlCell>
  <singleXmlCell id="800" r="N139" connectionId="0">
    <xmlCellPr id="1" uniqueName="1">
      <xmlPr mapId="43" xpath="/ns1:Root/ns1:Prog/ns1:Achieved__P7" xmlDataType="string"/>
    </xmlCellPr>
  </singleXmlCell>
  <singleXmlCell id="801" r="O139" connectionId="0">
    <xmlCellPr id="1" uniqueName="1">
      <xmlPr mapId="43" xpath="/ns1:Root/ns1:Prog/ns1:Achieved__P8" xmlDataType="string"/>
    </xmlCellPr>
  </singleXmlCell>
  <singleXmlCell id="802" r="P139" connectionId="0">
    <xmlCellPr id="1" uniqueName="1">
      <xmlPr mapId="43" xpath="/ns1:Root/ns1:Prog/ns1:Achieved__P9" xmlDataType="string"/>
    </xmlCellPr>
  </singleXmlCell>
  <singleXmlCell id="803" r="Q139" connectionId="0">
    <xmlCellPr id="1" uniqueName="1">
      <xmlPr mapId="43" xpath="/ns1:Root/ns1:Prog/ns1:Achieved__P10" xmlDataType="string"/>
    </xmlCellPr>
  </singleXmlCell>
  <singleXmlCell id="804" r="R139" connectionId="0">
    <xmlCellPr id="1" uniqueName="1">
      <xmlPr mapId="43" xpath="/ns1:Root/ns1:Prog/ns1:Achieved__P11" xmlDataType="string"/>
    </xmlCellPr>
  </singleXmlCell>
  <singleXmlCell id="805" r="S139"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4" connectionId="0">
    <xmlCellPr id="1" uniqueName="1">
      <xmlPr mapId="43" xpath="/ns1:Root/ns1:P3" xmlDataType="string"/>
    </xmlCellPr>
  </singleXmlCell>
  <singleXmlCell id="814" r="E124" connectionId="0">
    <xmlCellPr id="1" uniqueName="1">
      <xmlPr mapId="43" xpath="/ns1:Root/ns1:P3_Code" xmlDataType="double"/>
    </xmlCellPr>
  </singleXmlCell>
  <singleXmlCell id="815" r="F124" connectionId="0">
    <xmlCellPr id="1" uniqueName="1">
      <xmlPr mapId="43" xpath="/ns1:Root/ns1:P3_Tied" xmlDataType="string"/>
    </xmlCellPr>
  </singleXmlCell>
  <singleXmlCell id="816" r="B128" connectionId="0">
    <xmlCellPr id="1" uniqueName="1">
      <xmlPr mapId="43" xpath="/ns1:Root/ns1:P4" xmlDataType="string"/>
    </xmlCellPr>
  </singleXmlCell>
  <singleXmlCell id="817" r="E128" connectionId="0">
    <xmlCellPr id="1" uniqueName="1">
      <xmlPr mapId="43" xpath="/ns1:Root/ns1:P4_Code" xmlDataType="double"/>
    </xmlCellPr>
  </singleXmlCell>
  <singleXmlCell id="818" r="F128" connectionId="0">
    <xmlCellPr id="1" uniqueName="1">
      <xmlPr mapId="43" xpath="/ns1:Root/ns1:P4_Tied" xmlDataType="string"/>
    </xmlCellPr>
  </singleXmlCell>
  <singleXmlCell id="819" r="B132" connectionId="0">
    <xmlCellPr id="1" uniqueName="1">
      <xmlPr mapId="43" xpath="/ns1:Root/ns1:P5" xmlDataType="string"/>
    </xmlCellPr>
  </singleXmlCell>
  <singleXmlCell id="820" r="E132" connectionId="0">
    <xmlCellPr id="1" uniqueName="1">
      <xmlPr mapId="43" xpath="/ns1:Root/ns1:P5_Code" xmlDataType="double"/>
    </xmlCellPr>
  </singleXmlCell>
  <singleXmlCell id="821" r="F132" connectionId="0">
    <xmlCellPr id="1" uniqueName="1">
      <xmlPr mapId="43" xpath="/ns1:Root/ns1:P5_Tied" xmlDataType="string"/>
    </xmlCellPr>
  </singleXmlCell>
  <singleXmlCell id="822" r="B134" connectionId="0">
    <xmlCellPr id="1" uniqueName="1">
      <xmlPr mapId="43" xpath="/ns1:Root/ns1:P6" xmlDataType="string"/>
    </xmlCellPr>
  </singleXmlCell>
  <singleXmlCell id="823" r="E134" connectionId="0">
    <xmlCellPr id="1" uniqueName="1">
      <xmlPr mapId="43" xpath="/ns1:Root/ns1:P6_Code" xmlDataType="double"/>
    </xmlCellPr>
  </singleXmlCell>
  <singleXmlCell id="824" r="F134"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31" r="B136" connectionId="0">
    <xmlCellPr id="1" uniqueName="1">
      <xmlPr mapId="43" xpath="/ns1:Root/ns1:P9" xmlDataType="string"/>
    </xmlCellPr>
  </singleXmlCell>
  <singleXmlCell id="832" r="E136" connectionId="0">
    <xmlCellPr id="1" uniqueName="1">
      <xmlPr mapId="43" xpath="/ns1:Root/ns1:P9_Code" xmlDataType="double"/>
    </xmlCellPr>
  </singleXmlCell>
  <singleXmlCell id="833" r="F136" connectionId="0">
    <xmlCellPr id="1" uniqueName="1">
      <xmlPr mapId="43" xpath="/ns1:Root/ns1:P9_Tied" xmlDataType="double"/>
    </xmlCellPr>
  </singleXmlCell>
  <singleXmlCell id="834" r="B138" connectionId="0">
    <xmlCellPr id="1" uniqueName="1">
      <xmlPr mapId="43" xpath="/ns1:Root/ns1:P10" xmlDataType="string"/>
    </xmlCellPr>
  </singleXmlCell>
  <singleXmlCell id="835" r="E138" connectionId="0">
    <xmlCellPr id="1" uniqueName="1">
      <xmlPr mapId="43" xpath="/ns1:Root/ns1:P10_Code" xmlDataType="double"/>
    </xmlCellPr>
  </singleXmlCell>
  <singleXmlCell id="836" r="F138"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zoomScaleNormal="100" workbookViewId="0">
      <selection activeCell="H4" sqref="H4"/>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554" t="str">
        <f>+'Detalii despre Grant'!B3:J3</f>
        <v>Dashboard:  Moldova - HIV / AIDS</v>
      </c>
      <c r="C2" s="554"/>
      <c r="D2" s="554"/>
      <c r="E2" s="554"/>
      <c r="F2" s="554"/>
      <c r="G2" s="554"/>
      <c r="H2" s="554"/>
      <c r="I2" s="554"/>
      <c r="J2" s="554"/>
      <c r="K2" s="554"/>
      <c r="L2" s="554"/>
      <c r="M2" s="1"/>
      <c r="N2" s="1"/>
      <c r="O2" s="1"/>
    </row>
    <row r="4" spans="2:15" ht="21">
      <c r="B4" s="555" t="str">
        <f>+IF('Introducerea datelor'!G6="Please Select", "",'Introducerea datelor'!G6) &amp;"  "&amp;+IF('Introducerea datelor'!G8="Please Select", "", 'Introducerea datelor'!G8&amp;",  ")&amp;+IF('Introducerea datelor'!I8="Please Select","",'Introducerea datelor'!I8)</f>
        <v xml:space="preserve">HIV / AIDS  </v>
      </c>
      <c r="C4" s="555"/>
      <c r="D4" s="555"/>
      <c r="E4" s="556"/>
      <c r="F4" s="227"/>
      <c r="G4" s="227"/>
      <c r="H4" s="339" t="str">
        <f>+'Introducerea datelor'!B6&amp;" "&amp;+'Introducerea datelor'!C6</f>
        <v>Nr. Grantului : MDA-H-PCIMU</v>
      </c>
      <c r="I4" s="339"/>
      <c r="J4" s="226"/>
      <c r="K4" s="227"/>
      <c r="L4" s="227"/>
    </row>
    <row r="22" spans="2:12" ht="26.25">
      <c r="B22" s="557" t="s">
        <v>297</v>
      </c>
      <c r="C22" s="558"/>
      <c r="D22" s="558"/>
      <c r="E22" s="558"/>
      <c r="F22" s="558"/>
      <c r="G22" s="558"/>
      <c r="H22" s="558"/>
      <c r="I22" s="558"/>
      <c r="J22" s="558"/>
      <c r="K22" s="558"/>
      <c r="L22" s="558"/>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workbookViewId="0">
      <selection activeCell="G24" sqref="G24"/>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1006" t="str">
        <f>'Detalii despre Grant'!B3:J3</f>
        <v>Dashboard:  Moldova - HIV / AIDS</v>
      </c>
      <c r="C3" s="1006"/>
      <c r="D3" s="1006"/>
      <c r="E3" s="1006"/>
      <c r="F3" s="1006"/>
      <c r="G3" s="1006"/>
      <c r="H3" s="1006"/>
      <c r="I3" s="1"/>
    </row>
    <row r="6" spans="2:15" ht="18.75">
      <c r="B6" s="1007" t="s">
        <v>261</v>
      </c>
      <c r="C6" s="1007"/>
      <c r="D6" s="1007"/>
      <c r="E6" s="1007"/>
      <c r="F6" s="1007"/>
      <c r="G6" s="1007"/>
      <c r="H6" s="1007"/>
    </row>
    <row r="8" spans="2:15" ht="18.75">
      <c r="B8" s="62" t="s">
        <v>17</v>
      </c>
      <c r="C8" s="62" t="s">
        <v>20</v>
      </c>
      <c r="D8" s="62" t="s">
        <v>21</v>
      </c>
      <c r="E8" s="62" t="s">
        <v>26</v>
      </c>
      <c r="F8" s="62" t="s">
        <v>245</v>
      </c>
      <c r="G8" s="62" t="s">
        <v>228</v>
      </c>
      <c r="H8" s="62" t="s">
        <v>247</v>
      </c>
      <c r="I8" s="63" t="s">
        <v>64</v>
      </c>
      <c r="J8" s="63" t="s">
        <v>93</v>
      </c>
      <c r="M8" s="19"/>
      <c r="N8" s="19"/>
      <c r="O8" s="19"/>
    </row>
    <row r="9" spans="2:15">
      <c r="B9" s="86" t="s">
        <v>289</v>
      </c>
      <c r="C9" s="86" t="s">
        <v>289</v>
      </c>
      <c r="D9" s="86" t="s">
        <v>289</v>
      </c>
      <c r="E9" s="86" t="s">
        <v>289</v>
      </c>
      <c r="F9" s="86" t="s">
        <v>289</v>
      </c>
      <c r="G9" s="86" t="s">
        <v>289</v>
      </c>
      <c r="H9" s="86" t="s">
        <v>289</v>
      </c>
      <c r="I9" s="406" t="s">
        <v>289</v>
      </c>
      <c r="J9" s="86" t="s">
        <v>289</v>
      </c>
      <c r="M9" s="19"/>
      <c r="N9" s="19"/>
      <c r="O9" s="19"/>
    </row>
    <row r="10" spans="2:15">
      <c r="B10" s="57" t="s">
        <v>16</v>
      </c>
      <c r="C10" s="57" t="s">
        <v>10</v>
      </c>
      <c r="D10" s="57" t="s">
        <v>8</v>
      </c>
      <c r="E10" s="57" t="s">
        <v>9</v>
      </c>
      <c r="F10" s="57" t="s">
        <v>75</v>
      </c>
      <c r="G10" s="413" t="s">
        <v>28</v>
      </c>
      <c r="H10" s="60" t="s">
        <v>33</v>
      </c>
      <c r="I10" s="27" t="s">
        <v>250</v>
      </c>
      <c r="J10" s="86" t="s">
        <v>94</v>
      </c>
      <c r="M10" s="19"/>
      <c r="N10" s="19"/>
      <c r="O10" s="19"/>
    </row>
    <row r="11" spans="2:15">
      <c r="B11" s="57" t="s">
        <v>18</v>
      </c>
      <c r="C11" s="57" t="s">
        <v>5</v>
      </c>
      <c r="D11" s="57" t="s">
        <v>11</v>
      </c>
      <c r="E11" s="57" t="s">
        <v>7</v>
      </c>
      <c r="F11" s="57" t="s">
        <v>76</v>
      </c>
      <c r="G11" s="413" t="s">
        <v>29</v>
      </c>
      <c r="H11" s="60" t="s">
        <v>34</v>
      </c>
      <c r="I11" s="27" t="s">
        <v>251</v>
      </c>
      <c r="J11" s="86" t="s">
        <v>95</v>
      </c>
      <c r="M11" s="19"/>
      <c r="N11" s="19"/>
      <c r="O11" s="19"/>
    </row>
    <row r="12" spans="2:15">
      <c r="B12" s="57" t="s">
        <v>19</v>
      </c>
      <c r="D12" s="57" t="s">
        <v>13</v>
      </c>
      <c r="E12" s="57" t="s">
        <v>14</v>
      </c>
      <c r="F12" s="57" t="s">
        <v>77</v>
      </c>
      <c r="G12" s="413" t="s">
        <v>30</v>
      </c>
      <c r="H12" s="60" t="s">
        <v>35</v>
      </c>
      <c r="I12" s="27" t="s">
        <v>252</v>
      </c>
      <c r="J12" s="86" t="s">
        <v>96</v>
      </c>
      <c r="M12" s="193"/>
      <c r="N12" s="19"/>
      <c r="O12" s="19"/>
    </row>
    <row r="13" spans="2:15">
      <c r="B13" s="57" t="s">
        <v>60</v>
      </c>
      <c r="D13" s="57" t="s">
        <v>15</v>
      </c>
      <c r="E13" s="58"/>
      <c r="F13" s="57" t="s">
        <v>78</v>
      </c>
      <c r="G13" s="413" t="s">
        <v>31</v>
      </c>
      <c r="H13" s="60" t="s">
        <v>36</v>
      </c>
      <c r="I13" s="27" t="s">
        <v>253</v>
      </c>
      <c r="J13" s="86" t="s">
        <v>97</v>
      </c>
      <c r="M13" s="193"/>
      <c r="N13" s="19"/>
      <c r="O13" s="19"/>
    </row>
    <row r="14" spans="2:15">
      <c r="B14" s="57" t="s">
        <v>61</v>
      </c>
      <c r="D14" s="57" t="s">
        <v>22</v>
      </c>
      <c r="F14" s="57" t="s">
        <v>85</v>
      </c>
      <c r="G14" s="413" t="s">
        <v>32</v>
      </c>
      <c r="H14" s="60" t="s">
        <v>37</v>
      </c>
      <c r="I14" s="27" t="s">
        <v>230</v>
      </c>
      <c r="J14" s="86" t="s">
        <v>98</v>
      </c>
      <c r="M14" s="193"/>
      <c r="N14" s="19"/>
      <c r="O14" s="19"/>
    </row>
    <row r="15" spans="2:15">
      <c r="D15" s="57" t="s">
        <v>23</v>
      </c>
      <c r="F15" s="57" t="s">
        <v>86</v>
      </c>
      <c r="H15" s="60" t="s">
        <v>38</v>
      </c>
      <c r="I15" s="27" t="s">
        <v>49</v>
      </c>
      <c r="J15" s="86" t="s">
        <v>99</v>
      </c>
      <c r="M15" s="193"/>
      <c r="N15" s="19"/>
      <c r="O15" s="19"/>
    </row>
    <row r="16" spans="2:15">
      <c r="D16" s="57" t="s">
        <v>24</v>
      </c>
      <c r="F16" s="57" t="s">
        <v>87</v>
      </c>
      <c r="H16" s="60" t="s">
        <v>39</v>
      </c>
      <c r="I16" s="27" t="s">
        <v>50</v>
      </c>
      <c r="J16" s="86" t="s">
        <v>100</v>
      </c>
      <c r="M16" s="193"/>
      <c r="N16" s="19"/>
      <c r="O16" s="19"/>
    </row>
    <row r="17" spans="4:15">
      <c r="D17" s="57" t="s">
        <v>25</v>
      </c>
      <c r="F17" s="57" t="s">
        <v>88</v>
      </c>
      <c r="H17" s="60" t="s">
        <v>40</v>
      </c>
      <c r="I17" s="27" t="s">
        <v>51</v>
      </c>
      <c r="J17" s="86" t="s">
        <v>101</v>
      </c>
      <c r="M17" s="193"/>
      <c r="N17" s="19"/>
      <c r="O17" s="19"/>
    </row>
    <row r="18" spans="4:15">
      <c r="D18" s="57" t="s">
        <v>6</v>
      </c>
      <c r="F18" s="57" t="s">
        <v>89</v>
      </c>
      <c r="H18" s="60" t="s">
        <v>41</v>
      </c>
      <c r="I18" s="27" t="s">
        <v>52</v>
      </c>
      <c r="J18" s="86" t="s">
        <v>102</v>
      </c>
      <c r="M18" s="193"/>
      <c r="N18" s="19"/>
      <c r="O18" s="19"/>
    </row>
    <row r="19" spans="4:15">
      <c r="D19" s="412" t="s">
        <v>287</v>
      </c>
      <c r="F19" s="57" t="s">
        <v>90</v>
      </c>
      <c r="H19" s="60" t="s">
        <v>42</v>
      </c>
      <c r="I19" s="27" t="s">
        <v>53</v>
      </c>
      <c r="J19" s="86" t="s">
        <v>103</v>
      </c>
      <c r="M19" s="193"/>
      <c r="N19" s="19"/>
      <c r="O19" s="19"/>
    </row>
    <row r="20" spans="4:15">
      <c r="D20" s="59"/>
      <c r="F20" s="57" t="s">
        <v>91</v>
      </c>
      <c r="H20" s="60" t="s">
        <v>226</v>
      </c>
      <c r="I20" s="27" t="s">
        <v>54</v>
      </c>
      <c r="J20" s="86" t="s">
        <v>104</v>
      </c>
      <c r="M20" s="19"/>
      <c r="N20" s="19"/>
      <c r="O20" s="19"/>
    </row>
    <row r="21" spans="4:15">
      <c r="D21" s="61"/>
      <c r="F21" s="57" t="s">
        <v>246</v>
      </c>
      <c r="H21" s="61"/>
      <c r="I21" s="27" t="s">
        <v>56</v>
      </c>
      <c r="J21" s="86" t="s">
        <v>105</v>
      </c>
      <c r="M21" s="19"/>
      <c r="N21" s="19"/>
      <c r="O21" s="19"/>
    </row>
    <row r="22" spans="4:15">
      <c r="H22" s="61"/>
      <c r="I22" s="27" t="s">
        <v>57</v>
      </c>
      <c r="J22" s="86" t="s">
        <v>106</v>
      </c>
      <c r="M22" s="19"/>
      <c r="N22" s="19"/>
      <c r="O22" s="19"/>
    </row>
    <row r="23" spans="4:15">
      <c r="I23" s="27" t="s">
        <v>55</v>
      </c>
      <c r="J23" s="86" t="s">
        <v>107</v>
      </c>
      <c r="M23" s="19"/>
      <c r="N23" s="19"/>
      <c r="O23" s="19"/>
    </row>
    <row r="24" spans="4:15">
      <c r="I24" s="27" t="s">
        <v>256</v>
      </c>
      <c r="J24" s="86" t="s">
        <v>108</v>
      </c>
      <c r="M24" s="19"/>
      <c r="N24" s="19"/>
      <c r="O24" s="19"/>
    </row>
    <row r="25" spans="4:15">
      <c r="I25" s="45"/>
      <c r="J25" s="86" t="s">
        <v>109</v>
      </c>
    </row>
    <row r="26" spans="4:15">
      <c r="I26" s="27" t="s">
        <v>257</v>
      </c>
      <c r="J26" s="86" t="s">
        <v>110</v>
      </c>
    </row>
    <row r="27" spans="4:15">
      <c r="I27" s="27" t="s">
        <v>255</v>
      </c>
      <c r="J27" s="86" t="s">
        <v>111</v>
      </c>
    </row>
    <row r="28" spans="4:15">
      <c r="I28" s="45"/>
      <c r="J28" s="86" t="s">
        <v>112</v>
      </c>
    </row>
    <row r="29" spans="4:15">
      <c r="I29" s="45"/>
      <c r="J29" s="86" t="s">
        <v>113</v>
      </c>
    </row>
    <row r="30" spans="4:15">
      <c r="I30" s="45"/>
      <c r="J30" s="86" t="s">
        <v>114</v>
      </c>
    </row>
    <row r="31" spans="4:15">
      <c r="J31" s="86" t="s">
        <v>115</v>
      </c>
    </row>
    <row r="32" spans="4:15">
      <c r="J32" s="86" t="s">
        <v>116</v>
      </c>
    </row>
    <row r="33" spans="10:10">
      <c r="J33" s="86" t="s">
        <v>117</v>
      </c>
    </row>
    <row r="34" spans="10:10">
      <c r="J34" s="86" t="s">
        <v>118</v>
      </c>
    </row>
    <row r="35" spans="10:10">
      <c r="J35" s="86" t="s">
        <v>119</v>
      </c>
    </row>
    <row r="36" spans="10:10">
      <c r="J36" s="86" t="s">
        <v>119</v>
      </c>
    </row>
    <row r="37" spans="10:10">
      <c r="J37" s="86" t="s">
        <v>120</v>
      </c>
    </row>
    <row r="38" spans="10:10">
      <c r="J38" s="86" t="s">
        <v>121</v>
      </c>
    </row>
    <row r="39" spans="10:10">
      <c r="J39" s="86" t="s">
        <v>122</v>
      </c>
    </row>
    <row r="40" spans="10:10">
      <c r="J40" s="86" t="s">
        <v>123</v>
      </c>
    </row>
    <row r="41" spans="10:10">
      <c r="J41" s="86" t="s">
        <v>124</v>
      </c>
    </row>
    <row r="42" spans="10:10">
      <c r="J42" s="86" t="s">
        <v>125</v>
      </c>
    </row>
    <row r="43" spans="10:10">
      <c r="J43" s="86" t="s">
        <v>126</v>
      </c>
    </row>
    <row r="44" spans="10:10">
      <c r="J44" s="86" t="s">
        <v>127</v>
      </c>
    </row>
    <row r="45" spans="10:10">
      <c r="J45" s="86" t="s">
        <v>128</v>
      </c>
    </row>
    <row r="46" spans="10:10">
      <c r="J46" s="86" t="s">
        <v>129</v>
      </c>
    </row>
    <row r="47" spans="10:10">
      <c r="J47" s="86" t="s">
        <v>130</v>
      </c>
    </row>
    <row r="48" spans="10:10">
      <c r="J48" s="86" t="s">
        <v>131</v>
      </c>
    </row>
    <row r="49" spans="10:10">
      <c r="J49" s="86" t="s">
        <v>132</v>
      </c>
    </row>
    <row r="50" spans="10:10">
      <c r="J50" s="86" t="s">
        <v>133</v>
      </c>
    </row>
    <row r="51" spans="10:10">
      <c r="J51" s="86" t="s">
        <v>134</v>
      </c>
    </row>
    <row r="52" spans="10:10">
      <c r="J52" s="86" t="s">
        <v>135</v>
      </c>
    </row>
    <row r="53" spans="10:10">
      <c r="J53" s="86" t="s">
        <v>136</v>
      </c>
    </row>
    <row r="54" spans="10:10">
      <c r="J54" s="86" t="s">
        <v>137</v>
      </c>
    </row>
    <row r="55" spans="10:10">
      <c r="J55" s="86" t="s">
        <v>138</v>
      </c>
    </row>
    <row r="56" spans="10:10">
      <c r="J56" s="86" t="s">
        <v>139</v>
      </c>
    </row>
    <row r="57" spans="10:10">
      <c r="J57" s="86" t="s">
        <v>140</v>
      </c>
    </row>
    <row r="58" spans="10:10">
      <c r="J58" s="86" t="s">
        <v>141</v>
      </c>
    </row>
    <row r="59" spans="10:10">
      <c r="J59" s="86" t="s">
        <v>142</v>
      </c>
    </row>
    <row r="60" spans="10:10">
      <c r="J60" s="86" t="s">
        <v>143</v>
      </c>
    </row>
    <row r="61" spans="10:10">
      <c r="J61" s="86" t="s">
        <v>144</v>
      </c>
    </row>
    <row r="62" spans="10:10">
      <c r="J62" s="86" t="s">
        <v>145</v>
      </c>
    </row>
    <row r="63" spans="10:10">
      <c r="J63" s="86" t="s">
        <v>146</v>
      </c>
    </row>
    <row r="64" spans="10:10">
      <c r="J64" s="86" t="s">
        <v>147</v>
      </c>
    </row>
    <row r="65" spans="10:10">
      <c r="J65" s="86" t="s">
        <v>148</v>
      </c>
    </row>
    <row r="66" spans="10:10">
      <c r="J66" s="86" t="s">
        <v>149</v>
      </c>
    </row>
    <row r="67" spans="10:10">
      <c r="J67" s="86" t="s">
        <v>150</v>
      </c>
    </row>
    <row r="68" spans="10:10">
      <c r="J68" s="86" t="s">
        <v>151</v>
      </c>
    </row>
    <row r="69" spans="10:10">
      <c r="J69" s="86" t="s">
        <v>152</v>
      </c>
    </row>
    <row r="70" spans="10:10">
      <c r="J70" s="86" t="s">
        <v>153</v>
      </c>
    </row>
    <row r="71" spans="10:10">
      <c r="J71" s="86" t="s">
        <v>154</v>
      </c>
    </row>
    <row r="72" spans="10:10">
      <c r="J72" s="86" t="s">
        <v>155</v>
      </c>
    </row>
    <row r="73" spans="10:10">
      <c r="J73" s="86" t="s">
        <v>156</v>
      </c>
    </row>
    <row r="74" spans="10:10">
      <c r="J74" s="86" t="s">
        <v>157</v>
      </c>
    </row>
    <row r="75" spans="10:10">
      <c r="J75" s="86" t="s">
        <v>158</v>
      </c>
    </row>
    <row r="76" spans="10:10">
      <c r="J76" s="86" t="s">
        <v>159</v>
      </c>
    </row>
    <row r="77" spans="10:10">
      <c r="J77" s="86" t="s">
        <v>160</v>
      </c>
    </row>
    <row r="78" spans="10:10">
      <c r="J78" s="86" t="s">
        <v>161</v>
      </c>
    </row>
    <row r="79" spans="10:10">
      <c r="J79" s="86" t="s">
        <v>162</v>
      </c>
    </row>
    <row r="80" spans="10:10">
      <c r="J80" s="86" t="s">
        <v>163</v>
      </c>
    </row>
    <row r="81" spans="10:10">
      <c r="J81" s="86" t="s">
        <v>164</v>
      </c>
    </row>
    <row r="82" spans="10:10">
      <c r="J82" s="86" t="s">
        <v>165</v>
      </c>
    </row>
    <row r="83" spans="10:10">
      <c r="J83" s="86" t="s">
        <v>166</v>
      </c>
    </row>
    <row r="84" spans="10:10">
      <c r="J84" s="86" t="s">
        <v>167</v>
      </c>
    </row>
    <row r="85" spans="10:10">
      <c r="J85" s="86" t="s">
        <v>168</v>
      </c>
    </row>
    <row r="86" spans="10:10">
      <c r="J86" s="86" t="s">
        <v>169</v>
      </c>
    </row>
    <row r="87" spans="10:10">
      <c r="J87" s="86" t="s">
        <v>170</v>
      </c>
    </row>
    <row r="88" spans="10:10">
      <c r="J88" s="86" t="s">
        <v>171</v>
      </c>
    </row>
    <row r="89" spans="10:10">
      <c r="J89" s="86" t="s">
        <v>172</v>
      </c>
    </row>
    <row r="90" spans="10:10">
      <c r="J90" s="86" t="s">
        <v>173</v>
      </c>
    </row>
    <row r="91" spans="10:10">
      <c r="J91" s="86" t="s">
        <v>174</v>
      </c>
    </row>
    <row r="92" spans="10:10">
      <c r="J92" s="86" t="s">
        <v>175</v>
      </c>
    </row>
    <row r="93" spans="10:10">
      <c r="J93" s="86" t="s">
        <v>176</v>
      </c>
    </row>
    <row r="94" spans="10:10">
      <c r="J94" s="86" t="s">
        <v>177</v>
      </c>
    </row>
    <row r="95" spans="10:10">
      <c r="J95" s="86" t="s">
        <v>178</v>
      </c>
    </row>
    <row r="96" spans="10:10">
      <c r="J96" s="86" t="s">
        <v>179</v>
      </c>
    </row>
    <row r="97" spans="10:10">
      <c r="J97" s="86" t="s">
        <v>180</v>
      </c>
    </row>
    <row r="98" spans="10:10">
      <c r="J98" s="86" t="s">
        <v>181</v>
      </c>
    </row>
    <row r="99" spans="10:10">
      <c r="J99" s="86" t="s">
        <v>182</v>
      </c>
    </row>
    <row r="100" spans="10:10">
      <c r="J100" s="86" t="s">
        <v>183</v>
      </c>
    </row>
    <row r="101" spans="10:10">
      <c r="J101" s="86" t="s">
        <v>184</v>
      </c>
    </row>
    <row r="102" spans="10:10">
      <c r="J102" s="86" t="s">
        <v>185</v>
      </c>
    </row>
    <row r="103" spans="10:10">
      <c r="J103" s="86" t="s">
        <v>186</v>
      </c>
    </row>
    <row r="104" spans="10:10">
      <c r="J104" s="86" t="s">
        <v>187</v>
      </c>
    </row>
    <row r="105" spans="10:10">
      <c r="J105" s="86" t="s">
        <v>188</v>
      </c>
    </row>
    <row r="106" spans="10:10">
      <c r="J106" s="86" t="s">
        <v>189</v>
      </c>
    </row>
    <row r="107" spans="10:10">
      <c r="J107" s="86" t="s">
        <v>190</v>
      </c>
    </row>
    <row r="108" spans="10:10">
      <c r="J108" s="86" t="s">
        <v>191</v>
      </c>
    </row>
    <row r="109" spans="10:10">
      <c r="J109" s="86" t="s">
        <v>192</v>
      </c>
    </row>
    <row r="110" spans="10:10">
      <c r="J110" s="86" t="s">
        <v>193</v>
      </c>
    </row>
    <row r="111" spans="10:10">
      <c r="J111" s="86" t="s">
        <v>59</v>
      </c>
    </row>
    <row r="112" spans="10:10">
      <c r="J112" s="86" t="s">
        <v>194</v>
      </c>
    </row>
    <row r="113" spans="10:10">
      <c r="J113" s="86" t="s">
        <v>195</v>
      </c>
    </row>
    <row r="114" spans="10:10">
      <c r="J114" s="86" t="s">
        <v>196</v>
      </c>
    </row>
    <row r="115" spans="10:10">
      <c r="J115" s="86" t="s">
        <v>197</v>
      </c>
    </row>
    <row r="116" spans="10:10">
      <c r="J116" s="86" t="s">
        <v>198</v>
      </c>
    </row>
    <row r="117" spans="10:10">
      <c r="J117" s="86" t="s">
        <v>199</v>
      </c>
    </row>
    <row r="118" spans="10:10">
      <c r="J118" s="86" t="s">
        <v>200</v>
      </c>
    </row>
    <row r="119" spans="10:10">
      <c r="J119" s="86" t="s">
        <v>201</v>
      </c>
    </row>
    <row r="120" spans="10:10">
      <c r="J120" s="86" t="s">
        <v>202</v>
      </c>
    </row>
    <row r="121" spans="10:10">
      <c r="J121" s="86" t="s">
        <v>203</v>
      </c>
    </row>
    <row r="122" spans="10:10">
      <c r="J122" s="86" t="s">
        <v>204</v>
      </c>
    </row>
    <row r="123" spans="10:10">
      <c r="J123" s="86" t="s">
        <v>205</v>
      </c>
    </row>
    <row r="124" spans="10:10">
      <c r="J124" s="86" t="s">
        <v>206</v>
      </c>
    </row>
    <row r="125" spans="10:10">
      <c r="J125" s="86" t="s">
        <v>207</v>
      </c>
    </row>
    <row r="126" spans="10:10">
      <c r="J126" s="86" t="s">
        <v>208</v>
      </c>
    </row>
    <row r="127" spans="10:10">
      <c r="J127" s="86" t="s">
        <v>209</v>
      </c>
    </row>
    <row r="128" spans="10:10">
      <c r="J128" s="86" t="s">
        <v>210</v>
      </c>
    </row>
    <row r="129" spans="10:10">
      <c r="J129" s="86" t="s">
        <v>211</v>
      </c>
    </row>
    <row r="130" spans="10:10">
      <c r="J130" s="86" t="s">
        <v>212</v>
      </c>
    </row>
    <row r="131" spans="10:10">
      <c r="J131" s="86" t="s">
        <v>213</v>
      </c>
    </row>
    <row r="132" spans="10:10">
      <c r="J132" s="86" t="s">
        <v>214</v>
      </c>
    </row>
    <row r="133" spans="10:10">
      <c r="J133" s="86" t="s">
        <v>215</v>
      </c>
    </row>
    <row r="134" spans="10:10">
      <c r="J134" s="86" t="s">
        <v>216</v>
      </c>
    </row>
    <row r="135" spans="10:10">
      <c r="J135" s="86" t="s">
        <v>217</v>
      </c>
    </row>
    <row r="136" spans="10:10">
      <c r="J136" s="86" t="s">
        <v>218</v>
      </c>
    </row>
    <row r="137" spans="10:10">
      <c r="J137" s="86" t="s">
        <v>219</v>
      </c>
    </row>
    <row r="138" spans="10:10">
      <c r="J138" s="86" t="s">
        <v>220</v>
      </c>
    </row>
    <row r="139" spans="10:10">
      <c r="J139" s="86" t="s">
        <v>221</v>
      </c>
    </row>
    <row r="140" spans="10:10">
      <c r="J140" s="86" t="s">
        <v>222</v>
      </c>
    </row>
    <row r="141" spans="10:10">
      <c r="J141" s="86" t="s">
        <v>223</v>
      </c>
    </row>
    <row r="142" spans="10:10">
      <c r="J142" s="86" t="s">
        <v>224</v>
      </c>
    </row>
    <row r="143" spans="10:10">
      <c r="J143" s="86" t="s">
        <v>225</v>
      </c>
    </row>
    <row r="144" spans="10:10">
      <c r="J144" s="404"/>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4"/>
  <sheetViews>
    <sheetView showGridLines="0" zoomScale="85" zoomScaleNormal="85" zoomScaleSheetLayoutView="40" workbookViewId="0">
      <pane ySplit="2" topLeftCell="A9" activePane="bottomLeft" state="frozen"/>
      <selection activeCell="E22" sqref="E22"/>
      <selection pane="bottomLeft" activeCell="B23" sqref="B23:D24"/>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5703125" style="36" customWidth="1"/>
    <col min="15" max="15" width="3" style="36"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73" t="str">
        <f>+"Dashboard: "&amp;" "&amp;+IF('Introducerea datelor'!C4="Please Select","",'Introducerea datelor'!C4&amp;" - ")&amp;+IF('Introducerea datelor'!G6="Please Select","",'Introducerea datelor'!G6)</f>
        <v>Dashboard:  Moldova - HIV / AIDS</v>
      </c>
      <c r="C2" s="573"/>
      <c r="D2" s="573"/>
      <c r="E2" s="573"/>
      <c r="F2" s="573"/>
      <c r="G2" s="573"/>
      <c r="H2" s="573"/>
      <c r="I2" s="573"/>
      <c r="J2" s="573"/>
      <c r="K2" s="573"/>
      <c r="L2" s="573"/>
      <c r="M2" s="573"/>
    </row>
    <row r="3" spans="1:15" ht="15.75" customHeight="1">
      <c r="A3" s="3"/>
      <c r="B3" s="218"/>
      <c r="C3" s="218"/>
      <c r="D3" s="218"/>
      <c r="E3" s="218"/>
      <c r="F3" s="218"/>
      <c r="G3" s="218"/>
      <c r="H3" s="218"/>
      <c r="I3" s="218"/>
      <c r="J3" s="218"/>
      <c r="K3" s="219"/>
      <c r="L3" s="219"/>
      <c r="M3" s="3"/>
    </row>
    <row r="5" spans="1:15" ht="23.25">
      <c r="B5" s="572" t="s">
        <v>242</v>
      </c>
      <c r="C5" s="572"/>
      <c r="D5" s="572"/>
      <c r="E5" s="572"/>
      <c r="F5" s="572"/>
      <c r="G5" s="572"/>
      <c r="H5" s="572"/>
      <c r="I5" s="572"/>
      <c r="J5" s="572"/>
      <c r="K5" s="572"/>
      <c r="L5" s="572"/>
      <c r="M5" s="572"/>
      <c r="N5" s="572"/>
      <c r="O5" s="572"/>
    </row>
    <row r="7" spans="1:15" ht="21">
      <c r="B7" s="574" t="s">
        <v>231</v>
      </c>
      <c r="C7" s="575"/>
      <c r="D7" s="576"/>
      <c r="E7" s="574" t="s">
        <v>232</v>
      </c>
      <c r="F7" s="575"/>
      <c r="G7" s="575"/>
      <c r="H7" s="575"/>
      <c r="I7" s="576"/>
      <c r="J7" s="574" t="s">
        <v>233</v>
      </c>
      <c r="K7" s="575"/>
      <c r="L7" s="576"/>
      <c r="M7" s="574" t="s">
        <v>271</v>
      </c>
      <c r="N7" s="575"/>
      <c r="O7" s="576"/>
    </row>
    <row r="8" spans="1:15" ht="92.25" customHeight="1">
      <c r="B8" s="585" t="str">
        <f>+'Introducerea datelor'!B27</f>
        <v>F1: Bugetul și debursările de către Fondul Global</v>
      </c>
      <c r="C8" s="586"/>
      <c r="D8" s="587"/>
      <c r="E8" s="577" t="s">
        <v>293</v>
      </c>
      <c r="F8" s="578"/>
      <c r="G8" s="578"/>
      <c r="H8" s="578"/>
      <c r="I8" s="579"/>
      <c r="J8" s="560" t="s">
        <v>272</v>
      </c>
      <c r="K8" s="561"/>
      <c r="L8" s="562"/>
      <c r="M8" s="560" t="s">
        <v>294</v>
      </c>
      <c r="N8" s="561"/>
      <c r="O8" s="562"/>
    </row>
    <row r="9" spans="1:15" ht="117.75" customHeight="1">
      <c r="B9" s="585" t="str">
        <f>+'Introducerea datelor'!B36</f>
        <v>F2: Bugetul și cheltuielile actuale după Obiectivele Grantului</v>
      </c>
      <c r="C9" s="586"/>
      <c r="D9" s="587"/>
      <c r="E9" s="568" t="s">
        <v>280</v>
      </c>
      <c r="F9" s="569"/>
      <c r="G9" s="569"/>
      <c r="H9" s="569"/>
      <c r="I9" s="570"/>
      <c r="J9" s="560" t="s">
        <v>274</v>
      </c>
      <c r="K9" s="561"/>
      <c r="L9" s="562"/>
      <c r="M9" s="560" t="s">
        <v>294</v>
      </c>
      <c r="N9" s="561"/>
      <c r="O9" s="562"/>
    </row>
    <row r="10" spans="1:15" ht="174.75" customHeight="1">
      <c r="B10" s="580" t="str">
        <f>+'Introducerea datelor'!B49</f>
        <v>F3: Debursări și cheltuieli</v>
      </c>
      <c r="C10" s="583"/>
      <c r="D10" s="584"/>
      <c r="E10" s="568" t="s">
        <v>295</v>
      </c>
      <c r="F10" s="569"/>
      <c r="G10" s="569"/>
      <c r="H10" s="569"/>
      <c r="I10" s="570"/>
      <c r="J10" s="560" t="s">
        <v>281</v>
      </c>
      <c r="K10" s="561"/>
      <c r="L10" s="562"/>
      <c r="M10" s="560" t="s">
        <v>273</v>
      </c>
      <c r="N10" s="561"/>
      <c r="O10" s="562"/>
    </row>
    <row r="11" spans="1:15" ht="227.25" customHeight="1">
      <c r="B11" s="580" t="str">
        <f>+'Introducerea datelor'!B58</f>
        <v xml:space="preserve">F4: Ultima perioadă de raportare și debursare a RP </v>
      </c>
      <c r="C11" s="581"/>
      <c r="D11" s="582"/>
      <c r="E11" s="568" t="s">
        <v>298</v>
      </c>
      <c r="F11" s="569"/>
      <c r="G11" s="569"/>
      <c r="H11" s="569"/>
      <c r="I11" s="570"/>
      <c r="J11" s="560" t="s">
        <v>282</v>
      </c>
      <c r="K11" s="561"/>
      <c r="L11" s="562"/>
      <c r="M11" s="560" t="s">
        <v>236</v>
      </c>
      <c r="N11" s="561"/>
      <c r="O11" s="562"/>
    </row>
    <row r="12" spans="1:15" s="19" customFormat="1">
      <c r="B12" s="559"/>
      <c r="C12" s="559"/>
      <c r="D12" s="559"/>
      <c r="E12" s="563"/>
      <c r="F12" s="563"/>
      <c r="G12" s="563"/>
      <c r="H12" s="563"/>
      <c r="I12" s="563"/>
      <c r="J12" s="563"/>
      <c r="K12" s="563"/>
      <c r="L12" s="563"/>
      <c r="M12" s="563"/>
      <c r="N12" s="563"/>
      <c r="O12" s="563"/>
    </row>
    <row r="13" spans="1:15" s="19" customFormat="1">
      <c r="B13" s="571"/>
      <c r="C13" s="571"/>
      <c r="D13" s="571"/>
      <c r="E13" s="564"/>
      <c r="F13" s="564"/>
      <c r="G13" s="564"/>
      <c r="H13" s="564"/>
      <c r="I13" s="564"/>
      <c r="J13" s="564"/>
      <c r="K13" s="564"/>
      <c r="L13" s="564"/>
      <c r="M13" s="564"/>
      <c r="N13" s="564"/>
      <c r="O13" s="564"/>
    </row>
    <row r="14" spans="1:15" s="19" customFormat="1">
      <c r="B14" s="571"/>
      <c r="C14" s="571"/>
      <c r="D14" s="571"/>
      <c r="E14" s="564"/>
      <c r="F14" s="564"/>
      <c r="G14" s="564"/>
      <c r="H14" s="564"/>
      <c r="I14" s="564"/>
      <c r="J14" s="564"/>
      <c r="K14" s="564"/>
      <c r="L14" s="564"/>
      <c r="M14" s="564"/>
      <c r="N14" s="564"/>
      <c r="O14" s="564"/>
    </row>
    <row r="15" spans="1:15" s="19" customFormat="1">
      <c r="B15" s="571"/>
      <c r="C15" s="571"/>
      <c r="D15" s="571"/>
      <c r="E15" s="564"/>
      <c r="F15" s="564"/>
      <c r="G15" s="564"/>
      <c r="H15" s="564"/>
      <c r="I15" s="564"/>
      <c r="J15" s="564"/>
      <c r="K15" s="564"/>
      <c r="L15" s="564"/>
      <c r="M15" s="564"/>
      <c r="N15" s="564"/>
      <c r="O15" s="564"/>
    </row>
    <row r="16" spans="1:15" ht="23.25">
      <c r="B16" s="572" t="s">
        <v>243</v>
      </c>
      <c r="C16" s="572"/>
      <c r="D16" s="572"/>
      <c r="E16" s="572"/>
      <c r="F16" s="572"/>
      <c r="G16" s="572"/>
      <c r="H16" s="572"/>
      <c r="I16" s="572"/>
      <c r="J16" s="572"/>
      <c r="K16" s="572"/>
      <c r="L16" s="572"/>
      <c r="M16" s="572"/>
      <c r="N16" s="572"/>
      <c r="O16" s="572"/>
    </row>
    <row r="18" spans="1:15" ht="21">
      <c r="B18" s="565" t="s">
        <v>231</v>
      </c>
      <c r="C18" s="566"/>
      <c r="D18" s="567"/>
      <c r="E18" s="565" t="s">
        <v>232</v>
      </c>
      <c r="F18" s="566"/>
      <c r="G18" s="566"/>
      <c r="H18" s="566"/>
      <c r="I18" s="567"/>
      <c r="J18" s="565" t="s">
        <v>233</v>
      </c>
      <c r="K18" s="566"/>
      <c r="L18" s="567"/>
      <c r="M18" s="565" t="s">
        <v>234</v>
      </c>
      <c r="N18" s="566"/>
      <c r="O18" s="567"/>
    </row>
    <row r="19" spans="1:15" ht="114" customHeight="1">
      <c r="B19" s="585" t="str">
        <f>+'Introducerea datelor'!B69</f>
        <v xml:space="preserve">M1: Statutul Condițiilor Precedente și a Acțiunilor Prestabilite în Timp </v>
      </c>
      <c r="C19" s="629"/>
      <c r="D19" s="630"/>
      <c r="E19" s="568" t="s">
        <v>241</v>
      </c>
      <c r="F19" s="569"/>
      <c r="G19" s="569"/>
      <c r="H19" s="569"/>
      <c r="I19" s="570"/>
      <c r="J19" s="560" t="s">
        <v>275</v>
      </c>
      <c r="K19" s="561"/>
      <c r="L19" s="562"/>
      <c r="M19" s="560" t="s">
        <v>276</v>
      </c>
      <c r="N19" s="561"/>
      <c r="O19" s="562"/>
    </row>
    <row r="20" spans="1:15" ht="102.75" customHeight="1">
      <c r="B20" s="585" t="str">
        <f>+'Introducerea datelor'!B76</f>
        <v xml:space="preserve">M2: Statutul pozițiilor cheie ale RP </v>
      </c>
      <c r="C20" s="629"/>
      <c r="D20" s="630"/>
      <c r="E20" s="568" t="s">
        <v>296</v>
      </c>
      <c r="F20" s="569"/>
      <c r="G20" s="569"/>
      <c r="H20" s="569"/>
      <c r="I20" s="570"/>
      <c r="J20" s="560" t="s">
        <v>238</v>
      </c>
      <c r="K20" s="561"/>
      <c r="L20" s="562"/>
      <c r="M20" s="560" t="s">
        <v>237</v>
      </c>
      <c r="N20" s="561"/>
      <c r="O20" s="562"/>
    </row>
    <row r="21" spans="1:15" ht="111.75" customHeight="1">
      <c r="B21" s="585" t="str">
        <f>+'Introducerea datelor'!B81</f>
        <v xml:space="preserve">M3: Aranjamente contractuale (SR) </v>
      </c>
      <c r="C21" s="629"/>
      <c r="D21" s="630"/>
      <c r="E21" s="631" t="s">
        <v>0</v>
      </c>
      <c r="F21" s="569"/>
      <c r="G21" s="569"/>
      <c r="H21" s="569"/>
      <c r="I21" s="570"/>
      <c r="J21" s="560" t="s">
        <v>277</v>
      </c>
      <c r="K21" s="561"/>
      <c r="L21" s="562"/>
      <c r="M21" s="560" t="s">
        <v>278</v>
      </c>
      <c r="N21" s="561"/>
      <c r="O21" s="562"/>
    </row>
    <row r="22" spans="1:15" ht="74.25" customHeight="1">
      <c r="B22" s="585" t="str">
        <f>+'Introducerea datelor'!B86</f>
        <v>M4: Numărul rapoartelor complete recepționate la timp</v>
      </c>
      <c r="C22" s="629"/>
      <c r="D22" s="630"/>
      <c r="E22" s="631" t="s">
        <v>299</v>
      </c>
      <c r="F22" s="638"/>
      <c r="G22" s="638"/>
      <c r="H22" s="638"/>
      <c r="I22" s="639"/>
      <c r="J22" s="560" t="s">
        <v>283</v>
      </c>
      <c r="K22" s="561"/>
      <c r="L22" s="562"/>
      <c r="M22" s="560" t="s">
        <v>239</v>
      </c>
      <c r="N22" s="561"/>
      <c r="O22" s="562"/>
    </row>
    <row r="23" spans="1:15" ht="119.25" customHeight="1">
      <c r="B23" s="632" t="str">
        <f>+'Introducerea datelor'!B92</f>
        <v xml:space="preserve">M5: Bugetul și Procurarea produselor medicale, echipamentului medical, medicamentelor și produselor farmaceutice </v>
      </c>
      <c r="C23" s="633"/>
      <c r="D23" s="634"/>
      <c r="E23" s="640" t="s">
        <v>284</v>
      </c>
      <c r="F23" s="641"/>
      <c r="G23" s="641"/>
      <c r="H23" s="641"/>
      <c r="I23" s="642"/>
      <c r="J23" s="652" t="s">
        <v>235</v>
      </c>
      <c r="K23" s="653"/>
      <c r="L23" s="654"/>
      <c r="M23" s="652" t="s">
        <v>240</v>
      </c>
      <c r="N23" s="653"/>
      <c r="O23" s="654"/>
    </row>
    <row r="24" spans="1:15" ht="66.75" customHeight="1">
      <c r="B24" s="635"/>
      <c r="C24" s="636"/>
      <c r="D24" s="637"/>
      <c r="E24" s="643" t="s">
        <v>279</v>
      </c>
      <c r="F24" s="644"/>
      <c r="G24" s="644"/>
      <c r="H24" s="644"/>
      <c r="I24" s="645"/>
      <c r="J24" s="655"/>
      <c r="K24" s="656"/>
      <c r="L24" s="657"/>
      <c r="M24" s="655"/>
      <c r="N24" s="656"/>
      <c r="O24" s="657"/>
    </row>
    <row r="25" spans="1:15" ht="145.5" customHeight="1">
      <c r="B25" s="585" t="str">
        <f>+'Introducerea datelor'!B105</f>
        <v>M6: Diferență între stocul curent și stocul de siguranță</v>
      </c>
      <c r="C25" s="629"/>
      <c r="D25" s="630"/>
      <c r="E25" s="661" t="s">
        <v>300</v>
      </c>
      <c r="F25" s="662"/>
      <c r="G25" s="662"/>
      <c r="H25" s="662"/>
      <c r="I25" s="663"/>
      <c r="J25" s="649" t="s">
        <v>285</v>
      </c>
      <c r="K25" s="650"/>
      <c r="L25" s="651"/>
      <c r="M25" s="646" t="s">
        <v>286</v>
      </c>
      <c r="N25" s="647"/>
      <c r="O25" s="648"/>
    </row>
    <row r="29" spans="1:15" ht="18.75">
      <c r="B29" s="249"/>
    </row>
    <row r="30" spans="1:15" ht="23.25">
      <c r="B30" s="572" t="s">
        <v>434</v>
      </c>
      <c r="C30" s="572"/>
      <c r="D30" s="572"/>
      <c r="E30" s="572"/>
      <c r="F30" s="572"/>
      <c r="G30" s="572"/>
      <c r="H30" s="572"/>
      <c r="I30" s="572"/>
      <c r="J30" s="572"/>
      <c r="K30" s="572"/>
      <c r="L30" s="572"/>
      <c r="M30" s="572"/>
      <c r="N30" s="572"/>
      <c r="O30" s="572"/>
    </row>
    <row r="32" spans="1:15" ht="28.5" customHeight="1">
      <c r="A32" s="243"/>
      <c r="B32" s="591" t="s">
        <v>270</v>
      </c>
      <c r="C32" s="592"/>
      <c r="D32" s="593"/>
      <c r="E32" s="594" t="s">
        <v>435</v>
      </c>
      <c r="F32" s="595"/>
      <c r="G32" s="595"/>
      <c r="H32" s="595"/>
      <c r="I32" s="596"/>
      <c r="J32" s="594" t="s">
        <v>304</v>
      </c>
      <c r="K32" s="595"/>
      <c r="L32" s="596"/>
      <c r="M32" s="594" t="s">
        <v>307</v>
      </c>
      <c r="N32" s="595"/>
      <c r="O32" s="596"/>
    </row>
    <row r="33" spans="1:15" ht="120" customHeight="1">
      <c r="A33" s="244"/>
      <c r="B33" s="612" t="s">
        <v>415</v>
      </c>
      <c r="C33" s="613"/>
      <c r="D33" s="614"/>
      <c r="E33" s="617" t="s">
        <v>417</v>
      </c>
      <c r="F33" s="618"/>
      <c r="G33" s="618"/>
      <c r="H33" s="618"/>
      <c r="I33" s="619"/>
      <c r="J33" s="606" t="s">
        <v>423</v>
      </c>
      <c r="K33" s="607"/>
      <c r="L33" s="608"/>
      <c r="M33" s="609" t="s">
        <v>421</v>
      </c>
      <c r="N33" s="610"/>
      <c r="O33" s="611"/>
    </row>
    <row r="34" spans="1:15" ht="9.75" customHeight="1">
      <c r="A34" s="244"/>
      <c r="B34" s="667"/>
      <c r="C34" s="668"/>
      <c r="D34" s="669"/>
      <c r="E34" s="457"/>
      <c r="F34" s="458"/>
      <c r="G34" s="458"/>
      <c r="H34" s="458"/>
      <c r="I34" s="459"/>
      <c r="J34" s="460"/>
      <c r="K34" s="461"/>
      <c r="L34" s="462"/>
      <c r="M34" s="460"/>
      <c r="N34" s="461"/>
      <c r="O34" s="462"/>
    </row>
    <row r="35" spans="1:15" ht="122.25" customHeight="1">
      <c r="A35" s="244"/>
      <c r="B35" s="612" t="s">
        <v>416</v>
      </c>
      <c r="C35" s="613"/>
      <c r="D35" s="614"/>
      <c r="E35" s="617" t="s">
        <v>418</v>
      </c>
      <c r="F35" s="618"/>
      <c r="G35" s="618"/>
      <c r="H35" s="618"/>
      <c r="I35" s="619"/>
      <c r="J35" s="606" t="s">
        <v>424</v>
      </c>
      <c r="K35" s="607"/>
      <c r="L35" s="608"/>
      <c r="M35" s="609" t="s">
        <v>420</v>
      </c>
      <c r="N35" s="610"/>
      <c r="O35" s="611"/>
    </row>
    <row r="36" spans="1:15" ht="111" customHeight="1">
      <c r="A36" s="244"/>
      <c r="B36" s="670" t="s">
        <v>414</v>
      </c>
      <c r="C36" s="671"/>
      <c r="D36" s="672"/>
      <c r="E36" s="673" t="s">
        <v>419</v>
      </c>
      <c r="F36" s="618"/>
      <c r="G36" s="618"/>
      <c r="H36" s="618"/>
      <c r="I36" s="619"/>
      <c r="J36" s="606" t="s">
        <v>424</v>
      </c>
      <c r="K36" s="607"/>
      <c r="L36" s="608"/>
      <c r="M36" s="609" t="s">
        <v>422</v>
      </c>
      <c r="N36" s="610"/>
      <c r="O36" s="611"/>
    </row>
    <row r="37" spans="1:15" ht="91.5" customHeight="1">
      <c r="A37" s="244"/>
      <c r="B37" s="612" t="s">
        <v>425</v>
      </c>
      <c r="C37" s="613"/>
      <c r="D37" s="614"/>
      <c r="E37" s="658" t="s">
        <v>426</v>
      </c>
      <c r="F37" s="659"/>
      <c r="G37" s="659"/>
      <c r="H37" s="659"/>
      <c r="I37" s="660"/>
      <c r="J37" s="606" t="s">
        <v>423</v>
      </c>
      <c r="K37" s="607"/>
      <c r="L37" s="608"/>
      <c r="M37" s="468" t="s">
        <v>427</v>
      </c>
      <c r="N37" s="463"/>
      <c r="O37" s="464"/>
    </row>
    <row r="38" spans="1:15" ht="96" customHeight="1">
      <c r="A38" s="244"/>
      <c r="B38" s="612" t="s">
        <v>428</v>
      </c>
      <c r="C38" s="613"/>
      <c r="D38" s="614"/>
      <c r="E38" s="664" t="s">
        <v>429</v>
      </c>
      <c r="F38" s="665"/>
      <c r="G38" s="665"/>
      <c r="H38" s="665"/>
      <c r="I38" s="666"/>
      <c r="J38" s="606" t="s">
        <v>423</v>
      </c>
      <c r="K38" s="607"/>
      <c r="L38" s="608"/>
      <c r="M38" s="609" t="s">
        <v>430</v>
      </c>
      <c r="N38" s="610"/>
      <c r="O38" s="611"/>
    </row>
    <row r="39" spans="1:15" ht="108" customHeight="1">
      <c r="A39" s="244"/>
      <c r="B39" s="612" t="s">
        <v>431</v>
      </c>
      <c r="C39" s="613"/>
      <c r="D39" s="614"/>
      <c r="E39" s="617" t="s">
        <v>432</v>
      </c>
      <c r="F39" s="618"/>
      <c r="G39" s="618"/>
      <c r="H39" s="618"/>
      <c r="I39" s="619"/>
      <c r="J39" s="606" t="s">
        <v>423</v>
      </c>
      <c r="K39" s="607"/>
      <c r="L39" s="608"/>
      <c r="M39" s="658" t="s">
        <v>433</v>
      </c>
      <c r="N39" s="610"/>
      <c r="O39" s="611"/>
    </row>
    <row r="40" spans="1:15" ht="113.25" hidden="1" customHeight="1">
      <c r="A40" s="244"/>
      <c r="B40" s="612"/>
      <c r="C40" s="613"/>
      <c r="D40" s="614"/>
      <c r="E40" s="609"/>
      <c r="F40" s="610"/>
      <c r="G40" s="610"/>
      <c r="H40" s="610"/>
      <c r="I40" s="611"/>
      <c r="J40" s="606"/>
      <c r="K40" s="607"/>
      <c r="L40" s="608"/>
      <c r="M40" s="468"/>
      <c r="N40" s="463"/>
      <c r="O40" s="464"/>
    </row>
    <row r="41" spans="1:15" ht="109.5" hidden="1" customHeight="1">
      <c r="A41" s="244"/>
      <c r="B41" s="612"/>
      <c r="C41" s="613"/>
      <c r="D41" s="614"/>
      <c r="E41" s="680"/>
      <c r="F41" s="681"/>
      <c r="G41" s="681"/>
      <c r="H41" s="681"/>
      <c r="I41" s="682"/>
      <c r="J41" s="606"/>
      <c r="K41" s="607"/>
      <c r="L41" s="608"/>
      <c r="M41" s="683"/>
      <c r="N41" s="610"/>
      <c r="O41" s="611"/>
    </row>
    <row r="43" spans="1:15" ht="84" hidden="1" customHeight="1">
      <c r="A43" s="244"/>
      <c r="B43" s="620" t="s">
        <v>311</v>
      </c>
      <c r="C43" s="621"/>
      <c r="D43" s="622"/>
      <c r="E43" s="609" t="s">
        <v>313</v>
      </c>
      <c r="F43" s="615"/>
      <c r="G43" s="615"/>
      <c r="H43" s="615"/>
      <c r="I43" s="616"/>
      <c r="J43" s="606" t="s">
        <v>305</v>
      </c>
      <c r="K43" s="607"/>
      <c r="L43" s="608"/>
      <c r="M43" s="609" t="s">
        <v>316</v>
      </c>
      <c r="N43" s="615"/>
      <c r="O43" s="616"/>
    </row>
    <row r="44" spans="1:15" ht="88.5" hidden="1" customHeight="1">
      <c r="A44" s="244"/>
      <c r="B44" s="620" t="s">
        <v>312</v>
      </c>
      <c r="C44" s="671"/>
      <c r="D44" s="672"/>
      <c r="E44" s="617" t="s">
        <v>314</v>
      </c>
      <c r="F44" s="618"/>
      <c r="G44" s="618"/>
      <c r="H44" s="618"/>
      <c r="I44" s="619"/>
      <c r="J44" s="606" t="s">
        <v>306</v>
      </c>
      <c r="K44" s="607"/>
      <c r="L44" s="608"/>
      <c r="M44" s="468" t="s">
        <v>315</v>
      </c>
      <c r="N44" s="463"/>
      <c r="O44" s="464"/>
    </row>
    <row r="45" spans="1:15" ht="64.5" hidden="1" customHeight="1">
      <c r="A45" s="244"/>
      <c r="B45" s="677"/>
      <c r="C45" s="678"/>
      <c r="D45" s="679"/>
      <c r="E45" s="674"/>
      <c r="F45" s="675"/>
      <c r="G45" s="675"/>
      <c r="H45" s="675"/>
      <c r="I45" s="676"/>
      <c r="J45" s="626"/>
      <c r="K45" s="627"/>
      <c r="L45" s="628"/>
      <c r="M45" s="257"/>
      <c r="N45" s="258"/>
      <c r="O45" s="259"/>
    </row>
    <row r="46" spans="1:15" ht="49.5" hidden="1" customHeight="1">
      <c r="B46" s="677"/>
      <c r="C46" s="678"/>
      <c r="D46" s="679"/>
      <c r="E46" s="674"/>
      <c r="F46" s="675"/>
      <c r="G46" s="675"/>
      <c r="H46" s="675"/>
      <c r="I46" s="676"/>
      <c r="J46" s="626"/>
      <c r="K46" s="627"/>
      <c r="L46" s="628"/>
      <c r="M46" s="257"/>
      <c r="N46" s="258"/>
      <c r="O46" s="259"/>
    </row>
    <row r="47" spans="1:15" ht="30" hidden="1" customHeight="1">
      <c r="B47" s="623"/>
      <c r="C47" s="624"/>
      <c r="D47" s="625"/>
      <c r="E47" s="245"/>
      <c r="F47" s="246"/>
      <c r="G47" s="246"/>
      <c r="H47" s="246"/>
      <c r="I47" s="247"/>
      <c r="J47" s="257"/>
      <c r="K47" s="258"/>
      <c r="L47" s="259"/>
      <c r="M47" s="257"/>
      <c r="N47" s="258"/>
      <c r="O47" s="259"/>
    </row>
    <row r="48" spans="1:15" ht="44.25" hidden="1" customHeight="1">
      <c r="B48" s="600" t="s">
        <v>249</v>
      </c>
      <c r="C48" s="601"/>
      <c r="D48" s="602"/>
      <c r="E48" s="603" t="s">
        <v>232</v>
      </c>
      <c r="F48" s="604"/>
      <c r="G48" s="604"/>
      <c r="H48" s="604"/>
      <c r="I48" s="605"/>
      <c r="J48" s="603" t="s">
        <v>233</v>
      </c>
      <c r="K48" s="604"/>
      <c r="L48" s="605"/>
      <c r="M48" s="603" t="s">
        <v>234</v>
      </c>
      <c r="N48" s="604"/>
      <c r="O48" s="605"/>
    </row>
    <row r="49" spans="2:15" ht="33.75" hidden="1" customHeight="1">
      <c r="B49" s="240"/>
      <c r="C49" s="241"/>
      <c r="D49" s="241"/>
      <c r="E49" s="234"/>
      <c r="F49" s="236"/>
      <c r="G49" s="236"/>
      <c r="H49" s="236"/>
      <c r="I49" s="236"/>
      <c r="J49" s="234"/>
      <c r="K49" s="234"/>
      <c r="L49" s="235"/>
      <c r="M49" s="233"/>
      <c r="N49" s="234"/>
      <c r="O49" s="235"/>
    </row>
    <row r="50" spans="2:15" ht="15.75" customHeight="1">
      <c r="B50" s="597" t="s">
        <v>248</v>
      </c>
      <c r="C50" s="598"/>
      <c r="D50" s="598"/>
      <c r="E50" s="598"/>
      <c r="F50" s="598"/>
      <c r="G50" s="598"/>
      <c r="H50" s="598"/>
      <c r="I50" s="598"/>
      <c r="J50" s="598"/>
      <c r="K50" s="598"/>
      <c r="L50" s="599"/>
      <c r="M50" s="588" t="s">
        <v>244</v>
      </c>
      <c r="N50" s="589"/>
      <c r="O50" s="590"/>
    </row>
    <row r="51" spans="2:15">
      <c r="D51" s="220"/>
    </row>
    <row r="53" spans="2:15">
      <c r="D53" s="220"/>
    </row>
    <row r="54" spans="2:15">
      <c r="D54" s="220"/>
    </row>
  </sheetData>
  <mergeCells count="124">
    <mergeCell ref="J46:L46"/>
    <mergeCell ref="E45:I45"/>
    <mergeCell ref="B45:D45"/>
    <mergeCell ref="B46:D46"/>
    <mergeCell ref="E46:I46"/>
    <mergeCell ref="B44:D44"/>
    <mergeCell ref="M43:O43"/>
    <mergeCell ref="B41:D41"/>
    <mergeCell ref="E41:I41"/>
    <mergeCell ref="J41:L41"/>
    <mergeCell ref="M41:O41"/>
    <mergeCell ref="J43:L43"/>
    <mergeCell ref="B25:D25"/>
    <mergeCell ref="B33:D33"/>
    <mergeCell ref="B35:D35"/>
    <mergeCell ref="E37:I37"/>
    <mergeCell ref="J38:L38"/>
    <mergeCell ref="M38:O38"/>
    <mergeCell ref="B40:D40"/>
    <mergeCell ref="M39:O39"/>
    <mergeCell ref="E40:I40"/>
    <mergeCell ref="B37:D37"/>
    <mergeCell ref="J37:L37"/>
    <mergeCell ref="J40:L40"/>
    <mergeCell ref="E39:I39"/>
    <mergeCell ref="J39:L39"/>
    <mergeCell ref="E33:I33"/>
    <mergeCell ref="E35:I35"/>
    <mergeCell ref="E25:I25"/>
    <mergeCell ref="E38:I38"/>
    <mergeCell ref="B34:D34"/>
    <mergeCell ref="B36:D36"/>
    <mergeCell ref="B38:D38"/>
    <mergeCell ref="E36:I36"/>
    <mergeCell ref="J20:L20"/>
    <mergeCell ref="M20:O20"/>
    <mergeCell ref="M25:O25"/>
    <mergeCell ref="J25:L25"/>
    <mergeCell ref="J21:L21"/>
    <mergeCell ref="M21:O21"/>
    <mergeCell ref="J23:L24"/>
    <mergeCell ref="M22:O22"/>
    <mergeCell ref="M23:O24"/>
    <mergeCell ref="J22:L22"/>
    <mergeCell ref="B20:D20"/>
    <mergeCell ref="E20:I20"/>
    <mergeCell ref="B21:D21"/>
    <mergeCell ref="E21:I21"/>
    <mergeCell ref="B22:D22"/>
    <mergeCell ref="B23:D24"/>
    <mergeCell ref="B14:D14"/>
    <mergeCell ref="E14:I14"/>
    <mergeCell ref="B19:D19"/>
    <mergeCell ref="E22:I22"/>
    <mergeCell ref="E23:I23"/>
    <mergeCell ref="E24:I24"/>
    <mergeCell ref="M50:O50"/>
    <mergeCell ref="B30:O30"/>
    <mergeCell ref="B32:D32"/>
    <mergeCell ref="E32:I32"/>
    <mergeCell ref="J32:L32"/>
    <mergeCell ref="M32:O32"/>
    <mergeCell ref="B50:L50"/>
    <mergeCell ref="B48:D48"/>
    <mergeCell ref="E48:I48"/>
    <mergeCell ref="J48:L48"/>
    <mergeCell ref="M48:O48"/>
    <mergeCell ref="J36:L36"/>
    <mergeCell ref="M36:O36"/>
    <mergeCell ref="M33:O33"/>
    <mergeCell ref="M35:O35"/>
    <mergeCell ref="J33:L33"/>
    <mergeCell ref="J35:L35"/>
    <mergeCell ref="B39:D39"/>
    <mergeCell ref="E43:I43"/>
    <mergeCell ref="E44:I44"/>
    <mergeCell ref="B43:D43"/>
    <mergeCell ref="B47:D47"/>
    <mergeCell ref="J44:L44"/>
    <mergeCell ref="J45:L45"/>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s>
  <phoneticPr fontId="30" type="noConversion"/>
  <pageMargins left="0.25" right="0.25" top="0.75" bottom="0.75" header="0.3" footer="0.3"/>
  <pageSetup paperSize="9" scale="46" orientation="landscape" r:id="rId1"/>
  <headerFooter alignWithMargins="0">
    <oddFooter>&amp;L&amp;F&amp;C&amp;A&amp;RV1.0          &amp;D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3"/>
  <sheetViews>
    <sheetView showGridLines="0" topLeftCell="A4" zoomScaleNormal="100" zoomScaleSheetLayoutView="55" zoomScalePageLayoutView="10" workbookViewId="0">
      <selection activeCell="C17" sqref="C17"/>
    </sheetView>
  </sheetViews>
  <sheetFormatPr defaultColWidth="11" defaultRowHeight="15"/>
  <cols>
    <col min="1" max="1" width="2.7109375" customWidth="1"/>
    <col min="2" max="2" width="46.140625" customWidth="1"/>
    <col min="3" max="3" width="16.28515625" customWidth="1"/>
    <col min="4" max="4" width="17.7109375" customWidth="1"/>
    <col min="5" max="6" width="16.28515625" customWidth="1"/>
    <col min="7" max="7" width="18" customWidth="1"/>
    <col min="8" max="13" width="16.28515625" customWidth="1"/>
    <col min="14" max="14" width="16.28515625" style="36" customWidth="1"/>
    <col min="15" max="15" width="15.5703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726" t="s">
        <v>379</v>
      </c>
      <c r="C2" s="726"/>
      <c r="D2" s="726"/>
      <c r="E2" s="726"/>
      <c r="F2" s="726"/>
      <c r="G2" s="726"/>
      <c r="H2" s="726"/>
      <c r="I2" s="726"/>
      <c r="J2" s="726"/>
      <c r="K2" s="275"/>
      <c r="L2" s="275"/>
      <c r="M2" s="275"/>
    </row>
    <row r="3" spans="1:13" ht="4.5" customHeight="1">
      <c r="A3" s="3"/>
      <c r="B3" s="3"/>
      <c r="C3" s="3"/>
      <c r="D3" s="3"/>
      <c r="E3" s="3"/>
      <c r="F3" s="3"/>
      <c r="G3" s="3"/>
      <c r="H3" s="3"/>
      <c r="I3" s="3"/>
      <c r="J3" s="3"/>
      <c r="K3" s="3"/>
      <c r="L3" s="3"/>
      <c r="M3" s="3"/>
    </row>
    <row r="4" spans="1:13" ht="60.75" customHeight="1">
      <c r="A4" s="3"/>
      <c r="B4" s="273" t="s">
        <v>380</v>
      </c>
      <c r="C4" s="744" t="s">
        <v>170</v>
      </c>
      <c r="D4" s="745"/>
      <c r="E4" s="732" t="s">
        <v>384</v>
      </c>
      <c r="F4" s="732"/>
      <c r="G4" s="746" t="s">
        <v>437</v>
      </c>
      <c r="H4" s="747"/>
      <c r="I4" s="747"/>
      <c r="J4" s="748"/>
      <c r="K4" s="485"/>
      <c r="L4" s="3"/>
      <c r="M4" s="3"/>
    </row>
    <row r="5" spans="1:13" ht="3" customHeight="1">
      <c r="A5" s="3"/>
      <c r="B5" s="273"/>
      <c r="C5" s="3"/>
      <c r="D5" s="3"/>
      <c r="E5" s="276"/>
      <c r="F5" s="276"/>
      <c r="G5" s="3"/>
      <c r="H5" s="3"/>
      <c r="I5" s="3"/>
      <c r="J5" s="3"/>
      <c r="K5" s="3"/>
      <c r="L5" s="3"/>
      <c r="M5" s="3"/>
    </row>
    <row r="6" spans="1:13">
      <c r="A6" s="3"/>
      <c r="B6" s="273" t="s">
        <v>495</v>
      </c>
      <c r="C6" s="744" t="s">
        <v>436</v>
      </c>
      <c r="D6" s="745"/>
      <c r="E6" s="732" t="s">
        <v>385</v>
      </c>
      <c r="F6" s="732"/>
      <c r="G6" s="305" t="s">
        <v>16</v>
      </c>
      <c r="H6" s="273" t="s">
        <v>388</v>
      </c>
      <c r="I6" s="751">
        <v>3212688</v>
      </c>
      <c r="J6" s="752"/>
      <c r="K6" s="485"/>
      <c r="L6" s="3"/>
      <c r="M6" s="3"/>
    </row>
    <row r="7" spans="1:13" ht="3" customHeight="1">
      <c r="A7" s="3"/>
      <c r="B7" s="273"/>
      <c r="C7" s="3"/>
      <c r="D7" s="3"/>
      <c r="E7" s="276"/>
      <c r="F7" s="276"/>
      <c r="G7" s="3"/>
      <c r="H7" s="273"/>
      <c r="I7" s="3"/>
      <c r="J7" s="3"/>
      <c r="K7" s="3"/>
      <c r="L7" s="3"/>
      <c r="M7" s="3"/>
    </row>
    <row r="8" spans="1:13">
      <c r="A8" s="3"/>
      <c r="B8" s="273" t="s">
        <v>381</v>
      </c>
      <c r="C8" s="744" t="s">
        <v>496</v>
      </c>
      <c r="D8" s="745"/>
      <c r="E8" s="277"/>
      <c r="F8" s="272" t="s">
        <v>386</v>
      </c>
      <c r="G8" s="392" t="s">
        <v>289</v>
      </c>
      <c r="H8" s="272" t="s">
        <v>389</v>
      </c>
      <c r="I8" s="744"/>
      <c r="J8" s="745"/>
      <c r="K8" s="281"/>
      <c r="L8" s="3"/>
      <c r="M8" s="3"/>
    </row>
    <row r="9" spans="1:13" ht="3" customHeight="1">
      <c r="A9" s="3"/>
      <c r="B9" s="276"/>
      <c r="C9" s="3"/>
      <c r="D9" s="3"/>
      <c r="E9" s="276"/>
      <c r="F9" s="276"/>
      <c r="G9" s="3"/>
      <c r="H9" s="3"/>
      <c r="I9" s="3"/>
      <c r="J9" s="3"/>
      <c r="K9" s="3"/>
      <c r="L9" s="3"/>
      <c r="M9" s="3"/>
    </row>
    <row r="10" spans="1:13">
      <c r="A10" s="3"/>
      <c r="B10" s="273" t="s">
        <v>382</v>
      </c>
      <c r="C10" s="755">
        <v>42005</v>
      </c>
      <c r="D10" s="756"/>
      <c r="E10" s="749" t="s">
        <v>387</v>
      </c>
      <c r="F10" s="750"/>
      <c r="G10" s="744" t="s">
        <v>41</v>
      </c>
      <c r="H10" s="754"/>
      <c r="I10" s="754"/>
      <c r="J10" s="745"/>
      <c r="K10" s="3"/>
      <c r="L10" s="3"/>
      <c r="M10" s="3"/>
    </row>
    <row r="11" spans="1:13" ht="5.25" customHeight="1">
      <c r="A11" s="3"/>
      <c r="B11" s="3"/>
      <c r="C11" s="3"/>
      <c r="D11" s="3"/>
      <c r="E11" s="3"/>
      <c r="F11" s="3"/>
      <c r="G11" s="3"/>
      <c r="H11" s="3"/>
      <c r="I11" s="3"/>
      <c r="J11" s="3"/>
      <c r="K11" s="3"/>
      <c r="L11" s="3"/>
      <c r="M11" s="3"/>
    </row>
    <row r="12" spans="1:13" ht="15" customHeight="1">
      <c r="A12" s="3"/>
      <c r="B12" s="484" t="s">
        <v>383</v>
      </c>
      <c r="C12" s="757" t="s">
        <v>28</v>
      </c>
      <c r="D12" s="757"/>
      <c r="E12" s="749" t="s">
        <v>497</v>
      </c>
      <c r="F12" s="732"/>
      <c r="G12" s="753" t="s">
        <v>510</v>
      </c>
      <c r="H12" s="753"/>
      <c r="I12" s="753"/>
      <c r="J12" s="753"/>
      <c r="K12" s="3"/>
      <c r="L12" s="3"/>
      <c r="M12" s="3"/>
    </row>
    <row r="13" spans="1:13" ht="5.25" customHeight="1">
      <c r="A13" s="3"/>
      <c r="B13" s="3"/>
      <c r="C13" s="3"/>
      <c r="D13" s="3"/>
      <c r="E13" s="3"/>
      <c r="F13" s="3"/>
      <c r="G13" s="3"/>
      <c r="H13" s="3"/>
      <c r="I13" s="3"/>
      <c r="J13" s="3"/>
      <c r="K13" s="3"/>
      <c r="L13" s="3"/>
      <c r="M13" s="3"/>
    </row>
    <row r="14" spans="1:13" ht="15.75" customHeight="1">
      <c r="A14" s="3"/>
      <c r="B14" s="726" t="s">
        <v>378</v>
      </c>
      <c r="C14" s="726"/>
      <c r="D14" s="726"/>
      <c r="E14" s="726"/>
      <c r="F14" s="726"/>
      <c r="G14" s="726"/>
      <c r="H14" s="726"/>
      <c r="I14" s="726"/>
      <c r="J14" s="726"/>
      <c r="K14" s="3"/>
      <c r="L14" s="3"/>
      <c r="M14" s="3"/>
    </row>
    <row r="15" spans="1:13" ht="3" customHeight="1">
      <c r="A15" s="3"/>
      <c r="B15" s="3"/>
      <c r="C15" s="3"/>
      <c r="D15" s="3"/>
      <c r="E15" s="3"/>
      <c r="F15" s="3"/>
      <c r="G15" s="3"/>
      <c r="H15" s="3"/>
      <c r="I15" s="3"/>
      <c r="J15" s="3"/>
      <c r="K15" s="3"/>
      <c r="L15" s="3"/>
      <c r="M15" s="3"/>
    </row>
    <row r="16" spans="1:13">
      <c r="A16" s="3"/>
      <c r="B16" s="484" t="s">
        <v>398</v>
      </c>
      <c r="C16" s="392" t="s">
        <v>85</v>
      </c>
      <c r="D16" s="272" t="s">
        <v>396</v>
      </c>
      <c r="E16" s="278">
        <v>42736</v>
      </c>
      <c r="F16" s="274" t="s">
        <v>397</v>
      </c>
      <c r="G16" s="514">
        <v>42916</v>
      </c>
      <c r="H16" s="749" t="s">
        <v>395</v>
      </c>
      <c r="I16" s="750"/>
      <c r="J16" s="278">
        <v>42949</v>
      </c>
      <c r="K16" s="485"/>
      <c r="L16" s="3"/>
      <c r="M16" s="3"/>
    </row>
    <row r="17" spans="1:35" ht="3" customHeight="1">
      <c r="A17" s="3"/>
      <c r="B17" s="3"/>
      <c r="C17" s="3"/>
      <c r="D17" s="3"/>
      <c r="E17" s="3"/>
      <c r="F17" s="3"/>
      <c r="G17" s="3"/>
      <c r="H17" s="3"/>
      <c r="I17" s="3"/>
      <c r="J17" s="3"/>
      <c r="K17" s="3"/>
      <c r="L17" s="3"/>
      <c r="M17" s="3"/>
    </row>
    <row r="18" spans="1:35" ht="15.75" customHeight="1">
      <c r="A18" s="3"/>
      <c r="B18" s="760" t="s">
        <v>399</v>
      </c>
      <c r="C18" s="750"/>
      <c r="D18" s="746" t="s">
        <v>438</v>
      </c>
      <c r="E18" s="747"/>
      <c r="F18" s="748"/>
      <c r="G18" s="279"/>
      <c r="H18" s="279"/>
      <c r="I18" s="279"/>
      <c r="J18" s="279"/>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726" t="s">
        <v>377</v>
      </c>
      <c r="C21" s="726"/>
      <c r="D21" s="726"/>
      <c r="E21" s="726"/>
      <c r="F21" s="726"/>
      <c r="G21" s="726"/>
      <c r="H21" s="726"/>
      <c r="I21" s="726"/>
      <c r="J21" s="726"/>
      <c r="K21" s="3"/>
      <c r="L21" s="3"/>
      <c r="M21" s="3"/>
    </row>
    <row r="22" spans="1:35">
      <c r="A22" s="3"/>
      <c r="B22" s="276" t="s">
        <v>390</v>
      </c>
      <c r="C22" s="3"/>
      <c r="D22" s="3"/>
      <c r="E22" s="280"/>
      <c r="F22" s="280"/>
      <c r="G22" s="3"/>
      <c r="H22" s="3"/>
      <c r="I22" s="280"/>
      <c r="J22" s="280"/>
      <c r="K22" s="3"/>
      <c r="L22" s="3"/>
      <c r="M22" s="3"/>
    </row>
    <row r="23" spans="1:35" ht="3" customHeight="1">
      <c r="A23" s="3"/>
      <c r="B23" s="3"/>
      <c r="C23" s="3"/>
      <c r="D23" s="3"/>
      <c r="E23" s="3"/>
      <c r="F23" s="3"/>
      <c r="G23" s="3"/>
      <c r="H23" s="3"/>
      <c r="I23" s="3"/>
      <c r="J23" s="3"/>
      <c r="K23" s="3"/>
      <c r="L23" s="3"/>
      <c r="M23" s="3"/>
    </row>
    <row r="24" spans="1:35">
      <c r="A24" s="3"/>
      <c r="B24" s="273" t="s">
        <v>391</v>
      </c>
      <c r="C24" s="378"/>
      <c r="D24" s="732" t="s">
        <v>392</v>
      </c>
      <c r="E24" s="732"/>
      <c r="F24" s="379"/>
      <c r="G24" s="732" t="s">
        <v>393</v>
      </c>
      <c r="H24" s="732"/>
      <c r="I24" s="724"/>
      <c r="J24" s="725"/>
      <c r="K24" s="3"/>
      <c r="L24" s="3"/>
      <c r="M24" s="3"/>
      <c r="N24" s="20"/>
    </row>
    <row r="25" spans="1:35" ht="19.5" thickBot="1">
      <c r="A25" s="3"/>
      <c r="B25" s="87" t="s">
        <v>498</v>
      </c>
      <c r="C25" s="88"/>
      <c r="D25" s="88"/>
      <c r="E25" s="88"/>
      <c r="F25" s="88"/>
      <c r="G25" s="88"/>
      <c r="H25" s="262"/>
      <c r="I25" s="89"/>
      <c r="J25" s="89"/>
      <c r="K25" s="262" t="s">
        <v>394</v>
      </c>
      <c r="L25" s="88"/>
      <c r="M25" s="88"/>
      <c r="N25" s="504"/>
      <c r="O25" s="40"/>
      <c r="AI25" s="44"/>
    </row>
    <row r="26" spans="1:35">
      <c r="A26" s="3"/>
      <c r="B26" s="763" t="s">
        <v>400</v>
      </c>
      <c r="C26" s="764"/>
      <c r="D26" s="411" t="s">
        <v>5</v>
      </c>
      <c r="E26" s="91"/>
      <c r="F26" s="91"/>
      <c r="G26" s="91"/>
      <c r="H26" s="91"/>
      <c r="I26" s="91"/>
      <c r="J26" s="92"/>
      <c r="K26" s="91"/>
      <c r="L26" s="91"/>
      <c r="M26" s="91"/>
      <c r="N26" s="40"/>
      <c r="O26" s="40"/>
      <c r="AI26" s="44"/>
    </row>
    <row r="27" spans="1:35" ht="18.75">
      <c r="A27" s="3"/>
      <c r="B27" s="90" t="s">
        <v>318</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768" t="s">
        <v>44</v>
      </c>
      <c r="C29" s="769"/>
      <c r="D29" s="769"/>
      <c r="E29" s="769"/>
      <c r="F29" s="769"/>
      <c r="G29" s="769"/>
      <c r="H29" s="769"/>
      <c r="I29" s="769"/>
      <c r="J29" s="769"/>
      <c r="K29" s="769"/>
      <c r="L29" s="769"/>
      <c r="M29" s="769"/>
      <c r="N29" s="770"/>
      <c r="P29" s="205"/>
      <c r="Q29" s="206"/>
      <c r="R29" s="207">
        <f>+C33</f>
        <v>122270.5</v>
      </c>
      <c r="S29" s="205"/>
    </row>
    <row r="30" spans="1:35">
      <c r="A30" s="3"/>
      <c r="B30" s="93" t="s">
        <v>374</v>
      </c>
      <c r="C30" s="377" t="s">
        <v>468</v>
      </c>
      <c r="D30" s="377" t="s">
        <v>76</v>
      </c>
      <c r="E30" s="377" t="s">
        <v>77</v>
      </c>
      <c r="F30" s="377" t="s">
        <v>78</v>
      </c>
      <c r="G30" s="377" t="s">
        <v>85</v>
      </c>
      <c r="H30" s="377" t="s">
        <v>86</v>
      </c>
      <c r="I30" s="362" t="s">
        <v>87</v>
      </c>
      <c r="J30" s="362" t="s">
        <v>88</v>
      </c>
      <c r="K30" s="362" t="s">
        <v>89</v>
      </c>
      <c r="L30" s="362" t="s">
        <v>90</v>
      </c>
      <c r="M30" s="362" t="s">
        <v>91</v>
      </c>
      <c r="N30" s="363" t="s">
        <v>246</v>
      </c>
      <c r="O30" s="364" t="s">
        <v>1</v>
      </c>
      <c r="P30" s="205"/>
      <c r="Q30" s="206"/>
      <c r="R30" s="207">
        <f>+D33</f>
        <v>750199.82</v>
      </c>
      <c r="S30" s="205"/>
    </row>
    <row r="31" spans="1:35">
      <c r="A31" s="3"/>
      <c r="B31" s="270" t="str">
        <f>CONCATENATE("Buget (in ",'Introducerea datelor'!$D$26,")")</f>
        <v>Buget (in €)</v>
      </c>
      <c r="C31" s="371">
        <v>122270.5</v>
      </c>
      <c r="D31" s="370">
        <v>627929.31999999995</v>
      </c>
      <c r="E31" s="370">
        <v>158529.85999999999</v>
      </c>
      <c r="F31" s="370">
        <v>810963</v>
      </c>
      <c r="G31" s="370">
        <v>335743.28</v>
      </c>
      <c r="H31" s="370"/>
      <c r="I31" s="370"/>
      <c r="J31" s="370"/>
      <c r="K31" s="370"/>
      <c r="L31" s="370"/>
      <c r="M31" s="370"/>
      <c r="N31" s="370"/>
      <c r="O31" s="713">
        <f>L34/I6</f>
        <v>0</v>
      </c>
      <c r="P31" s="205"/>
      <c r="Q31" s="206"/>
      <c r="R31" s="207">
        <f>+E33</f>
        <v>908729.67999999993</v>
      </c>
      <c r="S31" s="205"/>
    </row>
    <row r="32" spans="1:35">
      <c r="A32" s="3"/>
      <c r="B32" s="93" t="str">
        <f>CONCATENATE("Debursări de către FG (in ", $D$26,")")</f>
        <v>Debursări de către FG (in €)</v>
      </c>
      <c r="C32" s="371">
        <v>1558295</v>
      </c>
      <c r="D32" s="371">
        <v>0</v>
      </c>
      <c r="E32" s="371">
        <v>0</v>
      </c>
      <c r="F32" s="371">
        <v>825141</v>
      </c>
      <c r="G32" s="371">
        <v>238545</v>
      </c>
      <c r="H32" s="371"/>
      <c r="I32" s="370"/>
      <c r="J32" s="370"/>
      <c r="K32" s="370"/>
      <c r="L32" s="370"/>
      <c r="M32" s="370"/>
      <c r="N32" s="370"/>
      <c r="O32" s="714"/>
      <c r="P32" s="205"/>
      <c r="Q32" s="206"/>
      <c r="R32" s="207">
        <f>+F33</f>
        <v>1719692.68</v>
      </c>
      <c r="S32" s="205"/>
    </row>
    <row r="33" spans="1:35">
      <c r="A33" s="3"/>
      <c r="B33" s="94" t="s">
        <v>375</v>
      </c>
      <c r="C33" s="372">
        <f>+C31</f>
        <v>122270.5</v>
      </c>
      <c r="D33" s="372">
        <f>IF(AND(D31=0,D32=0),0,+C33+D31)</f>
        <v>750199.82</v>
      </c>
      <c r="E33" s="372">
        <f t="shared" ref="E33:N33" si="0">IF(AND(E31=0,E32=0),0,+D33+E31)</f>
        <v>908729.67999999993</v>
      </c>
      <c r="F33" s="372">
        <f t="shared" si="0"/>
        <v>1719692.68</v>
      </c>
      <c r="G33" s="372">
        <f t="shared" si="0"/>
        <v>2055435.96</v>
      </c>
      <c r="H33" s="372">
        <f t="shared" si="0"/>
        <v>0</v>
      </c>
      <c r="I33" s="372">
        <f t="shared" si="0"/>
        <v>0</v>
      </c>
      <c r="J33" s="372">
        <f t="shared" si="0"/>
        <v>0</v>
      </c>
      <c r="K33" s="372">
        <f t="shared" si="0"/>
        <v>0</v>
      </c>
      <c r="L33" s="372">
        <f t="shared" si="0"/>
        <v>0</v>
      </c>
      <c r="M33" s="372">
        <f t="shared" si="0"/>
        <v>0</v>
      </c>
      <c r="N33" s="372">
        <f t="shared" si="0"/>
        <v>0</v>
      </c>
      <c r="O33" s="714"/>
      <c r="P33" s="353"/>
      <c r="Q33" s="206"/>
      <c r="R33" s="207">
        <f>+G33</f>
        <v>2055435.96</v>
      </c>
      <c r="S33" s="205"/>
    </row>
    <row r="34" spans="1:35" ht="15.75" thickBot="1">
      <c r="A34" s="3"/>
      <c r="B34" s="95" t="s">
        <v>376</v>
      </c>
      <c r="C34" s="373">
        <f>+C32</f>
        <v>1558295</v>
      </c>
      <c r="D34" s="373">
        <f>IF(AND(D31=0,D32=0),0,+C34+D32)</f>
        <v>1558295</v>
      </c>
      <c r="E34" s="373">
        <f t="shared" ref="E34:N34" si="1">IF(AND(E31=0,E32=0),0,+D34+E32)</f>
        <v>1558295</v>
      </c>
      <c r="F34" s="373">
        <f t="shared" si="1"/>
        <v>2383436</v>
      </c>
      <c r="G34" s="373">
        <f t="shared" si="1"/>
        <v>2621981</v>
      </c>
      <c r="H34" s="373">
        <f t="shared" si="1"/>
        <v>0</v>
      </c>
      <c r="I34" s="373">
        <f t="shared" si="1"/>
        <v>0</v>
      </c>
      <c r="J34" s="373">
        <f t="shared" si="1"/>
        <v>0</v>
      </c>
      <c r="K34" s="373">
        <f t="shared" si="1"/>
        <v>0</v>
      </c>
      <c r="L34" s="373">
        <f t="shared" si="1"/>
        <v>0</v>
      </c>
      <c r="M34" s="373">
        <f t="shared" si="1"/>
        <v>0</v>
      </c>
      <c r="N34" s="373">
        <f t="shared" si="1"/>
        <v>0</v>
      </c>
      <c r="O34" s="715"/>
      <c r="P34" s="353"/>
      <c r="Q34" s="206"/>
      <c r="R34" s="207">
        <f>+H33</f>
        <v>0</v>
      </c>
      <c r="S34" s="205"/>
    </row>
    <row r="35" spans="1:35">
      <c r="A35" s="3"/>
      <c r="B35" s="3"/>
      <c r="C35" s="331">
        <f>+IF(AND(C30=$C$16,C33&lt;&gt;0),C34/C33,0)</f>
        <v>0</v>
      </c>
      <c r="D35" s="331">
        <f t="shared" ref="D35:N35" si="2">+IF(AND(D30=$C$16,D33&lt;&gt;0),D34/D33,0)</f>
        <v>0</v>
      </c>
      <c r="E35" s="331">
        <f t="shared" si="2"/>
        <v>0</v>
      </c>
      <c r="F35" s="331">
        <f t="shared" si="2"/>
        <v>0</v>
      </c>
      <c r="G35" s="331">
        <f t="shared" si="2"/>
        <v>1.2756325426942516</v>
      </c>
      <c r="H35" s="331">
        <f t="shared" si="2"/>
        <v>0</v>
      </c>
      <c r="I35" s="331">
        <f t="shared" si="2"/>
        <v>0</v>
      </c>
      <c r="J35" s="331">
        <f t="shared" si="2"/>
        <v>0</v>
      </c>
      <c r="K35" s="331">
        <f t="shared" si="2"/>
        <v>0</v>
      </c>
      <c r="L35" s="331">
        <f t="shared" si="2"/>
        <v>0</v>
      </c>
      <c r="M35" s="331">
        <f t="shared" si="2"/>
        <v>0</v>
      </c>
      <c r="N35" s="331">
        <f t="shared" si="2"/>
        <v>0</v>
      </c>
      <c r="O35" s="281"/>
      <c r="P35" s="208"/>
      <c r="Q35" s="209"/>
      <c r="R35" s="207">
        <f>+I33</f>
        <v>0</v>
      </c>
      <c r="S35" s="205"/>
    </row>
    <row r="36" spans="1:35" ht="18.75">
      <c r="A36" s="3"/>
      <c r="B36" s="90" t="s">
        <v>319</v>
      </c>
      <c r="C36" s="3"/>
      <c r="D36" s="3"/>
      <c r="E36" s="344"/>
      <c r="F36" s="3"/>
      <c r="G36" s="256"/>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82" t="s">
        <v>320</v>
      </c>
      <c r="C38" s="383" t="str">
        <f>CONCATENATE("Bugetul Cumulativ (in ",'Introducerea datelor'!$D$26,")")</f>
        <v>Bugetul Cumulativ (in €)</v>
      </c>
      <c r="D38" s="384" t="str">
        <f>CONCATENATE("Cheltuielile Cumulative (in ",'Introducerea datelor'!$D$26,")")</f>
        <v>Cheltuielile Cumulative (in €)</v>
      </c>
      <c r="E38" s="268"/>
      <c r="F38" s="284"/>
      <c r="G38" s="3"/>
      <c r="H38" s="3"/>
      <c r="I38" s="3"/>
      <c r="J38" s="101"/>
      <c r="K38" s="42"/>
      <c r="N38"/>
      <c r="O38"/>
      <c r="AE38" s="20"/>
      <c r="AF38" s="36"/>
    </row>
    <row r="39" spans="1:35" ht="27.75" customHeight="1">
      <c r="A39" s="3"/>
      <c r="B39" s="385" t="s">
        <v>469</v>
      </c>
      <c r="C39" s="380">
        <v>29542.19</v>
      </c>
      <c r="D39" s="386">
        <v>27757.19</v>
      </c>
      <c r="E39" s="282"/>
      <c r="F39" s="355"/>
      <c r="G39" s="356"/>
      <c r="H39" s="3"/>
      <c r="I39" s="3"/>
      <c r="J39" s="102"/>
      <c r="K39" s="43"/>
      <c r="N39"/>
      <c r="O39"/>
      <c r="AE39" s="20"/>
      <c r="AF39" s="36"/>
    </row>
    <row r="40" spans="1:35" ht="27.75" customHeight="1">
      <c r="A40" s="3"/>
      <c r="B40" s="456" t="s">
        <v>470</v>
      </c>
      <c r="C40" s="380">
        <v>1581053.94</v>
      </c>
      <c r="D40" s="386">
        <v>1560406.51</v>
      </c>
      <c r="E40" s="15"/>
      <c r="F40" s="355"/>
      <c r="G40" s="356"/>
      <c r="H40" s="3"/>
      <c r="I40" s="3"/>
      <c r="J40" s="3"/>
      <c r="K40" s="43"/>
      <c r="N40"/>
      <c r="O40"/>
      <c r="AE40" s="20"/>
      <c r="AF40" s="36"/>
    </row>
    <row r="41" spans="1:35" ht="30">
      <c r="A41" s="3"/>
      <c r="B41" s="385" t="s">
        <v>471</v>
      </c>
      <c r="C41" s="381">
        <v>56691.27</v>
      </c>
      <c r="D41" s="386">
        <v>51513.75</v>
      </c>
      <c r="E41" s="15"/>
      <c r="F41" s="357"/>
      <c r="G41" s="3"/>
      <c r="H41" s="3"/>
      <c r="I41" s="3"/>
      <c r="J41" s="3"/>
      <c r="K41" s="43"/>
      <c r="N41"/>
      <c r="O41"/>
      <c r="AE41" s="20"/>
      <c r="AF41" s="36"/>
    </row>
    <row r="42" spans="1:35" ht="15" customHeight="1">
      <c r="A42" s="3"/>
      <c r="B42" s="385" t="s">
        <v>472</v>
      </c>
      <c r="C42" s="380">
        <v>345948.56</v>
      </c>
      <c r="D42" s="386">
        <v>340939.83</v>
      </c>
      <c r="E42" s="15"/>
      <c r="F42" s="354"/>
      <c r="G42" s="3"/>
      <c r="H42" s="3"/>
      <c r="I42" s="3"/>
      <c r="J42" s="3"/>
      <c r="K42" s="20"/>
      <c r="N42"/>
      <c r="O42"/>
      <c r="AE42" s="20"/>
      <c r="AF42" s="36"/>
    </row>
    <row r="43" spans="1:35" ht="15.75" customHeight="1">
      <c r="A43" s="3"/>
      <c r="B43" s="387" t="s">
        <v>473</v>
      </c>
      <c r="C43" s="381" t="s">
        <v>317</v>
      </c>
      <c r="D43" s="386">
        <f>119003.96+282559.77</f>
        <v>401563.73000000004</v>
      </c>
      <c r="E43" s="15"/>
      <c r="F43" s="283"/>
      <c r="G43" s="3"/>
      <c r="H43" s="3"/>
      <c r="I43" s="3"/>
      <c r="J43" s="3"/>
      <c r="K43" s="20"/>
      <c r="N43"/>
      <c r="O43"/>
      <c r="AE43" s="20"/>
      <c r="AF43" s="36"/>
    </row>
    <row r="44" spans="1:35">
      <c r="A44" s="3"/>
      <c r="B44" s="387" t="s">
        <v>513</v>
      </c>
      <c r="C44" s="381">
        <v>42200</v>
      </c>
      <c r="D44" s="386">
        <v>1200</v>
      </c>
      <c r="E44" s="15"/>
      <c r="F44" s="407"/>
      <c r="G44" s="3"/>
      <c r="H44" s="3"/>
      <c r="I44" s="3"/>
      <c r="J44" s="3"/>
      <c r="K44" s="20"/>
      <c r="N44"/>
      <c r="O44"/>
      <c r="AE44" s="20"/>
      <c r="AF44" s="36"/>
    </row>
    <row r="45" spans="1:35">
      <c r="A45" s="3"/>
      <c r="B45" s="387" t="s">
        <v>514</v>
      </c>
      <c r="C45" s="381"/>
      <c r="D45" s="386">
        <v>22867.02</v>
      </c>
      <c r="E45" s="15"/>
      <c r="F45" s="283"/>
      <c r="G45" s="15"/>
      <c r="H45" s="15"/>
      <c r="I45" s="15"/>
      <c r="J45" s="15"/>
      <c r="K45" s="20"/>
      <c r="N45"/>
      <c r="O45"/>
      <c r="AE45" s="36"/>
      <c r="AF45" s="36"/>
    </row>
    <row r="46" spans="1:35" ht="15.75" thickBot="1">
      <c r="A46" s="3"/>
      <c r="B46" s="388"/>
      <c r="C46" s="380"/>
      <c r="D46" s="386"/>
      <c r="E46" s="15"/>
      <c r="F46" s="15"/>
      <c r="G46" s="15"/>
      <c r="H46" s="15"/>
      <c r="I46" s="15"/>
      <c r="J46" s="15"/>
      <c r="K46" s="20"/>
      <c r="N46"/>
      <c r="O46"/>
      <c r="AE46" s="36"/>
      <c r="AF46" s="36"/>
    </row>
    <row r="47" spans="1:35" ht="15.75" thickBot="1">
      <c r="A47" s="3"/>
      <c r="B47" s="389" t="s">
        <v>43</v>
      </c>
      <c r="C47" s="390">
        <f>SUM(C39:C46)</f>
        <v>2055435.96</v>
      </c>
      <c r="D47" s="391">
        <f>SUM(D39:D46)</f>
        <v>2406248.0300000003</v>
      </c>
      <c r="E47" s="281"/>
      <c r="F47" s="720" t="str">
        <f ca="1">+IF((ROUND(C47,0)=ROUND(OFFSET(B33,0,RIGHT('Introducerea datelor'!$C$16,LEN('Introducerea datelor'!$C$16)-1),1,1),0)),"OK: Datele coincid","Atentie: Datele nu coincid")</f>
        <v>OK: Datele coincid</v>
      </c>
      <c r="G47" s="721"/>
      <c r="H47" s="721"/>
      <c r="I47" s="722"/>
      <c r="J47" s="199"/>
      <c r="K47" s="199"/>
      <c r="L47" s="199"/>
      <c r="M47" s="208"/>
      <c r="N47" s="209"/>
      <c r="O47" s="207"/>
      <c r="P47" s="205"/>
      <c r="AE47" s="36"/>
      <c r="AF47" s="36"/>
    </row>
    <row r="48" spans="1:35">
      <c r="A48" s="3"/>
      <c r="B48" s="3"/>
      <c r="C48" s="199"/>
      <c r="D48" s="199"/>
      <c r="E48" s="265"/>
      <c r="F48" s="199"/>
      <c r="G48" s="199"/>
      <c r="H48" s="199"/>
      <c r="I48" s="199"/>
      <c r="J48" s="199"/>
      <c r="K48" s="199"/>
      <c r="L48" s="199"/>
      <c r="M48" s="199"/>
      <c r="N48" s="199"/>
      <c r="O48" s="199"/>
      <c r="P48" s="208"/>
      <c r="Q48" s="209"/>
      <c r="R48" s="207"/>
      <c r="S48" s="205"/>
    </row>
    <row r="49" spans="1:35" ht="18.75">
      <c r="A49" s="3"/>
      <c r="B49" s="90" t="s">
        <v>321</v>
      </c>
      <c r="C49" s="3"/>
      <c r="D49" s="3"/>
      <c r="E49" s="3"/>
      <c r="F49" s="3"/>
      <c r="G49" s="3"/>
      <c r="H49" s="3"/>
      <c r="I49" s="3"/>
      <c r="J49" s="3"/>
      <c r="K49" s="3"/>
      <c r="L49" s="3"/>
      <c r="M49" s="3"/>
      <c r="P49" s="205"/>
      <c r="Q49" s="206"/>
      <c r="R49" s="207">
        <f>+J33</f>
        <v>0</v>
      </c>
      <c r="S49" s="205"/>
    </row>
    <row r="50" spans="1:35" ht="15.75" thickBot="1">
      <c r="A50" s="3"/>
      <c r="B50" s="3"/>
      <c r="C50" s="3"/>
      <c r="D50" s="3"/>
      <c r="E50" s="3"/>
      <c r="F50" s="3"/>
      <c r="G50" s="3"/>
      <c r="H50" s="3"/>
      <c r="I50" s="3"/>
      <c r="J50" s="3"/>
      <c r="K50" s="3"/>
      <c r="L50" s="3"/>
      <c r="M50" s="3"/>
      <c r="P50" s="205"/>
      <c r="Q50" s="206"/>
      <c r="R50" s="207">
        <f>+K33</f>
        <v>0</v>
      </c>
      <c r="S50" s="205"/>
    </row>
    <row r="51" spans="1:35" ht="35.25" customHeight="1">
      <c r="A51" s="3"/>
      <c r="B51" s="287"/>
      <c r="C51" s="288" t="s">
        <v>322</v>
      </c>
      <c r="D51" s="288" t="s">
        <v>323</v>
      </c>
      <c r="E51" s="405" t="str">
        <f>CONCATENATE("Total Cheltuit și debursat (in ",D26,")")</f>
        <v>Total Cheltuit și debursat (in €)</v>
      </c>
      <c r="F51" s="3"/>
      <c r="G51" s="291"/>
      <c r="H51" s="284"/>
      <c r="I51" s="271"/>
      <c r="J51" s="271"/>
      <c r="K51" s="271"/>
      <c r="L51" s="271"/>
      <c r="M51" s="22"/>
      <c r="N51" s="22"/>
      <c r="O51" s="205"/>
      <c r="P51" s="206"/>
      <c r="Q51" s="207">
        <f>+M33</f>
        <v>0</v>
      </c>
      <c r="R51" s="205"/>
      <c r="AH51" s="20"/>
    </row>
    <row r="52" spans="1:35">
      <c r="A52" s="3"/>
      <c r="B52" s="285" t="s">
        <v>401</v>
      </c>
      <c r="C52" s="374">
        <f>1558295+825141</f>
        <v>2383436</v>
      </c>
      <c r="D52" s="375">
        <v>238545</v>
      </c>
      <c r="E52" s="478">
        <f>+D52+C52</f>
        <v>2621981</v>
      </c>
      <c r="F52" s="3"/>
      <c r="G52" s="97"/>
      <c r="H52" s="289"/>
      <c r="I52" s="96"/>
      <c r="J52" s="202"/>
      <c r="K52" s="203"/>
      <c r="L52" s="98"/>
      <c r="M52" s="37"/>
      <c r="N52" s="37"/>
      <c r="O52" s="205"/>
      <c r="P52" s="205"/>
      <c r="Q52" s="205"/>
      <c r="R52" s="205"/>
      <c r="AH52" s="20"/>
    </row>
    <row r="53" spans="1:35">
      <c r="A53" s="3"/>
      <c r="B53" s="285" t="s">
        <v>402</v>
      </c>
      <c r="C53" s="374">
        <f>1328561.59+813462.61</f>
        <v>2142024.2000000002</v>
      </c>
      <c r="D53" s="374">
        <v>264223.83</v>
      </c>
      <c r="E53" s="478">
        <f>+D53+C53</f>
        <v>2406248.0300000003</v>
      </c>
      <c r="F53" s="3"/>
      <c r="G53" s="250"/>
      <c r="H53" s="289"/>
      <c r="I53" s="96"/>
      <c r="J53" s="202"/>
      <c r="K53" s="202"/>
      <c r="L53" s="98"/>
      <c r="M53" s="38"/>
      <c r="N53" s="38"/>
      <c r="O53" s="205"/>
      <c r="P53" s="205"/>
      <c r="Q53" s="205"/>
      <c r="R53" s="205"/>
      <c r="AH53" s="20"/>
    </row>
    <row r="54" spans="1:35">
      <c r="A54" s="3"/>
      <c r="B54" s="285" t="s">
        <v>403</v>
      </c>
      <c r="C54" s="374">
        <v>0</v>
      </c>
      <c r="D54" s="374">
        <v>0</v>
      </c>
      <c r="E54" s="478">
        <f>+D54+C54</f>
        <v>0</v>
      </c>
      <c r="F54" s="3"/>
      <c r="G54" s="97"/>
      <c r="H54" s="289"/>
      <c r="I54" s="96"/>
      <c r="J54" s="202"/>
      <c r="K54" s="203"/>
      <c r="L54" s="98"/>
      <c r="M54" s="37"/>
      <c r="N54" s="37"/>
      <c r="O54"/>
      <c r="AH54" s="20"/>
    </row>
    <row r="55" spans="1:35" ht="15.75" thickBot="1">
      <c r="A55" s="3"/>
      <c r="B55" s="286" t="s">
        <v>404</v>
      </c>
      <c r="C55" s="376">
        <v>0</v>
      </c>
      <c r="D55" s="376">
        <v>0</v>
      </c>
      <c r="E55" s="479">
        <f>+D55+C55</f>
        <v>0</v>
      </c>
      <c r="F55" s="3"/>
      <c r="G55" s="251"/>
      <c r="H55" s="290"/>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69"/>
      <c r="E57" s="3"/>
      <c r="F57" s="3"/>
      <c r="G57" s="3"/>
      <c r="H57" s="3"/>
      <c r="I57" s="3"/>
      <c r="J57" s="3"/>
      <c r="K57" s="3"/>
      <c r="L57" s="3"/>
      <c r="M57" s="3"/>
    </row>
    <row r="58" spans="1:35" ht="18.75">
      <c r="A58" s="3"/>
      <c r="B58" s="90" t="s">
        <v>324</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777" t="s">
        <v>325</v>
      </c>
      <c r="C60" s="778"/>
      <c r="D60" s="779"/>
      <c r="E60" s="3"/>
      <c r="F60" s="3"/>
      <c r="G60" s="3"/>
      <c r="H60" s="3"/>
      <c r="I60" s="3"/>
      <c r="J60" s="3"/>
      <c r="K60" s="3"/>
      <c r="L60" s="3"/>
      <c r="M60" s="36"/>
      <c r="O60"/>
    </row>
    <row r="61" spans="1:35">
      <c r="A61" s="3"/>
      <c r="B61" s="103"/>
      <c r="C61" s="293" t="s">
        <v>326</v>
      </c>
      <c r="D61" s="294" t="s">
        <v>327</v>
      </c>
      <c r="E61" s="3"/>
      <c r="F61" s="3"/>
      <c r="G61" s="3"/>
      <c r="H61" s="3"/>
      <c r="I61" s="3"/>
      <c r="J61" s="3"/>
      <c r="K61" s="3"/>
      <c r="L61" s="3"/>
      <c r="M61" s="36"/>
      <c r="O61"/>
    </row>
    <row r="62" spans="1:35">
      <c r="A62" s="3"/>
      <c r="B62" s="104" t="s">
        <v>328</v>
      </c>
      <c r="C62" s="358">
        <v>60</v>
      </c>
      <c r="D62" s="359">
        <v>60</v>
      </c>
      <c r="E62" s="3"/>
      <c r="F62" s="3"/>
      <c r="G62" s="3"/>
      <c r="H62" s="3"/>
      <c r="I62" s="3"/>
      <c r="J62" s="3"/>
      <c r="K62" s="3"/>
      <c r="L62" s="3"/>
      <c r="M62" s="36"/>
      <c r="O62"/>
    </row>
    <row r="63" spans="1:35">
      <c r="A63" s="3"/>
      <c r="B63" s="292" t="s">
        <v>329</v>
      </c>
      <c r="C63" s="358">
        <v>0</v>
      </c>
      <c r="D63" s="359">
        <v>0</v>
      </c>
      <c r="E63" s="3"/>
      <c r="F63" s="3"/>
      <c r="G63" s="3"/>
      <c r="H63" s="289"/>
      <c r="I63" s="289"/>
      <c r="J63" s="3"/>
      <c r="K63" s="3"/>
      <c r="L63" s="3"/>
      <c r="M63" s="36"/>
      <c r="O63"/>
    </row>
    <row r="64" spans="1:35" ht="15.75" thickBot="1">
      <c r="A64" s="3"/>
      <c r="B64" s="105" t="s">
        <v>330</v>
      </c>
      <c r="C64" s="360">
        <v>0</v>
      </c>
      <c r="D64" s="361">
        <v>0</v>
      </c>
      <c r="E64" s="3"/>
      <c r="F64" s="3"/>
      <c r="G64" s="3"/>
      <c r="H64" s="289"/>
      <c r="I64" s="289"/>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01"/>
      <c r="M66" s="3"/>
      <c r="AC66" s="19"/>
      <c r="AD66" s="19"/>
    </row>
    <row r="67" spans="1:30" ht="19.5" thickBot="1">
      <c r="A67" s="3"/>
      <c r="B67" s="106" t="s">
        <v>331</v>
      </c>
      <c r="C67" s="107"/>
      <c r="D67" s="107"/>
      <c r="E67" s="107"/>
      <c r="F67" s="107"/>
      <c r="G67" s="107"/>
      <c r="H67" s="315" t="s">
        <v>332</v>
      </c>
      <c r="I67" s="107"/>
      <c r="J67" s="108"/>
      <c r="K67" s="108"/>
      <c r="L67" s="402"/>
      <c r="M67" s="403"/>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333</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60">
      <c r="A71" s="3"/>
      <c r="B71" s="761"/>
      <c r="C71" s="762"/>
      <c r="D71" s="113" t="s">
        <v>334</v>
      </c>
      <c r="E71" s="114" t="s">
        <v>335</v>
      </c>
      <c r="F71" s="114" t="s">
        <v>336</v>
      </c>
      <c r="G71" s="115" t="s">
        <v>43</v>
      </c>
      <c r="H71" s="300"/>
      <c r="I71" s="301"/>
      <c r="J71" s="15"/>
      <c r="K71" s="2"/>
      <c r="L71" s="2"/>
      <c r="M71" s="2"/>
      <c r="N71" s="20"/>
      <c r="O71" s="19"/>
      <c r="P71" s="19"/>
      <c r="Q71" s="19"/>
      <c r="R71" s="19"/>
      <c r="S71" s="19"/>
    </row>
    <row r="72" spans="1:30">
      <c r="A72" s="3"/>
      <c r="B72" s="758" t="s">
        <v>337</v>
      </c>
      <c r="C72" s="759"/>
      <c r="D72" s="253">
        <v>1</v>
      </c>
      <c r="E72" s="253">
        <v>1</v>
      </c>
      <c r="F72" s="253"/>
      <c r="G72" s="117">
        <f>SUM(D72:F72)</f>
        <v>2</v>
      </c>
      <c r="H72" s="283"/>
      <c r="I72" s="299"/>
      <c r="J72" s="299"/>
      <c r="K72" s="2"/>
      <c r="L72" s="2"/>
      <c r="M72" s="2"/>
      <c r="N72" s="20"/>
      <c r="O72" s="19"/>
      <c r="P72" s="19"/>
      <c r="Q72" s="19"/>
      <c r="R72" s="19"/>
      <c r="S72" s="19"/>
    </row>
    <row r="73" spans="1:30" ht="15.75" thickBot="1">
      <c r="A73" s="3"/>
      <c r="B73" s="727" t="s">
        <v>338</v>
      </c>
      <c r="C73" s="728"/>
      <c r="D73" s="254"/>
      <c r="E73" s="254"/>
      <c r="F73" s="254">
        <v>1</v>
      </c>
      <c r="G73" s="117">
        <f>SUM(D73:F73)</f>
        <v>1</v>
      </c>
      <c r="H73" s="283"/>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410</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19"/>
      <c r="C78" s="467" t="s">
        <v>339</v>
      </c>
      <c r="D78" s="467" t="s">
        <v>340</v>
      </c>
      <c r="E78" s="120" t="s">
        <v>341</v>
      </c>
      <c r="F78" s="15"/>
      <c r="G78" s="15"/>
      <c r="H78" s="15"/>
      <c r="I78" s="301"/>
      <c r="J78" s="2"/>
      <c r="K78" s="2"/>
      <c r="L78" s="2"/>
      <c r="M78" s="2"/>
      <c r="N78" s="19"/>
      <c r="O78" s="19"/>
      <c r="P78" s="19"/>
      <c r="S78" s="19"/>
    </row>
    <row r="79" spans="1:30" ht="15.75" thickBot="1">
      <c r="A79" s="3"/>
      <c r="B79" s="121" t="s">
        <v>438</v>
      </c>
      <c r="C79" s="345">
        <v>4.5</v>
      </c>
      <c r="D79" s="345">
        <v>4.5</v>
      </c>
      <c r="E79" s="346">
        <f>+C79-D79</f>
        <v>0</v>
      </c>
      <c r="F79" s="261"/>
      <c r="G79" s="266"/>
      <c r="H79" s="15"/>
      <c r="I79" s="299"/>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342</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19"/>
      <c r="C83" s="467" t="s">
        <v>344</v>
      </c>
      <c r="D83" s="467" t="s">
        <v>345</v>
      </c>
      <c r="E83" s="467" t="s">
        <v>346</v>
      </c>
      <c r="F83" s="147" t="s">
        <v>347</v>
      </c>
      <c r="G83" s="147" t="s">
        <v>348</v>
      </c>
      <c r="H83" s="267"/>
      <c r="I83" s="301"/>
      <c r="J83" s="2"/>
      <c r="K83" s="2"/>
      <c r="L83" s="2"/>
      <c r="M83" s="2"/>
      <c r="N83" s="19"/>
      <c r="O83" s="19"/>
      <c r="P83" s="19"/>
      <c r="S83" s="19"/>
    </row>
    <row r="84" spans="1:36" ht="15.75" thickBot="1">
      <c r="A84" s="3"/>
      <c r="B84" s="121" t="s">
        <v>92</v>
      </c>
      <c r="C84" s="345">
        <v>0</v>
      </c>
      <c r="D84" s="345">
        <v>0</v>
      </c>
      <c r="E84" s="345">
        <v>0</v>
      </c>
      <c r="F84" s="345">
        <v>0</v>
      </c>
      <c r="G84" s="347">
        <v>0</v>
      </c>
      <c r="H84" s="302"/>
      <c r="I84" s="283"/>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75">
      <c r="A86" s="3"/>
      <c r="B86" s="110" t="s">
        <v>343</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19"/>
      <c r="C88" s="122" t="s">
        <v>349</v>
      </c>
      <c r="D88" s="122" t="s">
        <v>350</v>
      </c>
      <c r="E88" s="123" t="s">
        <v>351</v>
      </c>
      <c r="F88" s="2"/>
      <c r="G88" s="2"/>
      <c r="H88" s="2"/>
      <c r="I88" s="2"/>
      <c r="J88" s="19"/>
      <c r="K88" s="19"/>
      <c r="L88" s="19"/>
      <c r="N88"/>
      <c r="O88" s="19"/>
      <c r="AG88" s="36"/>
      <c r="AJ88"/>
    </row>
    <row r="89" spans="1:36">
      <c r="A89" s="3"/>
      <c r="B89" s="116" t="s">
        <v>291</v>
      </c>
      <c r="C89" s="253"/>
      <c r="D89" s="255"/>
      <c r="E89" s="303">
        <f>C89-D89</f>
        <v>0</v>
      </c>
      <c r="F89" s="15"/>
      <c r="G89" s="2"/>
      <c r="H89" s="2"/>
      <c r="I89" s="2"/>
      <c r="J89" s="19"/>
      <c r="K89" s="19"/>
      <c r="L89" s="19"/>
      <c r="N89"/>
      <c r="O89" s="19"/>
      <c r="AG89" s="36"/>
      <c r="AJ89"/>
    </row>
    <row r="90" spans="1:36" ht="15.75" thickBot="1">
      <c r="A90" s="3"/>
      <c r="B90" s="118" t="s">
        <v>292</v>
      </c>
      <c r="C90" s="254"/>
      <c r="D90" s="304"/>
      <c r="E90" s="443">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352</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17"/>
      <c r="C94" s="377" t="s">
        <v>516</v>
      </c>
      <c r="D94" s="377" t="s">
        <v>515</v>
      </c>
      <c r="E94" s="377" t="s">
        <v>517</v>
      </c>
      <c r="F94" s="377" t="s">
        <v>518</v>
      </c>
      <c r="G94" s="377" t="s">
        <v>519</v>
      </c>
      <c r="H94" s="377" t="s">
        <v>86</v>
      </c>
      <c r="I94" s="362" t="s">
        <v>87</v>
      </c>
      <c r="J94" s="362" t="s">
        <v>88</v>
      </c>
      <c r="K94" s="362" t="s">
        <v>89</v>
      </c>
      <c r="L94" s="362" t="s">
        <v>90</v>
      </c>
      <c r="M94" s="362" t="s">
        <v>91</v>
      </c>
      <c r="N94" s="363" t="s">
        <v>246</v>
      </c>
      <c r="O94" s="20"/>
      <c r="P94" s="20"/>
      <c r="S94" s="19"/>
    </row>
    <row r="95" spans="1:36" ht="15" customHeight="1">
      <c r="A95" s="3"/>
      <c r="B95" s="365" t="s">
        <v>353</v>
      </c>
      <c r="C95" s="348">
        <v>840</v>
      </c>
      <c r="D95" s="348">
        <v>482646.77</v>
      </c>
      <c r="E95" s="348">
        <v>62174.83</v>
      </c>
      <c r="F95" s="348">
        <v>709296.94</v>
      </c>
      <c r="G95" s="348">
        <v>170272.73</v>
      </c>
      <c r="H95" s="348"/>
      <c r="I95" s="348"/>
      <c r="J95" s="348"/>
      <c r="K95" s="348"/>
      <c r="L95" s="348"/>
      <c r="M95" s="348"/>
      <c r="N95" s="444"/>
      <c r="O95" s="20"/>
      <c r="P95" s="20"/>
      <c r="S95" s="19"/>
    </row>
    <row r="96" spans="1:36" ht="15" customHeight="1">
      <c r="A96" s="3"/>
      <c r="B96" s="365" t="s">
        <v>354</v>
      </c>
      <c r="C96" s="348">
        <v>120322.08</v>
      </c>
      <c r="D96" s="348">
        <v>375035.85</v>
      </c>
      <c r="E96" s="348">
        <v>74741.37</v>
      </c>
      <c r="F96" s="348">
        <v>1009021</v>
      </c>
      <c r="G96" s="348">
        <v>227894.72</v>
      </c>
      <c r="H96" s="348"/>
      <c r="I96" s="348"/>
      <c r="J96" s="348"/>
      <c r="K96" s="348"/>
      <c r="L96" s="348"/>
      <c r="M96" s="348"/>
      <c r="N96" s="444"/>
      <c r="O96" s="20"/>
      <c r="P96" s="20"/>
      <c r="S96" s="19"/>
    </row>
    <row r="97" spans="1:19" ht="15" customHeight="1">
      <c r="A97" s="3"/>
      <c r="B97" s="365" t="s">
        <v>355</v>
      </c>
      <c r="C97" s="348">
        <v>71447.17</v>
      </c>
      <c r="D97" s="348">
        <v>756687</v>
      </c>
      <c r="E97" s="348">
        <v>62217.66</v>
      </c>
      <c r="F97" s="348">
        <v>709296.84</v>
      </c>
      <c r="G97" s="348">
        <v>158305.48000000001</v>
      </c>
      <c r="H97" s="348"/>
      <c r="I97" s="348"/>
      <c r="J97" s="348"/>
      <c r="K97" s="348"/>
      <c r="L97" s="348"/>
      <c r="M97" s="348"/>
      <c r="N97" s="444"/>
      <c r="O97" s="20"/>
      <c r="P97" s="20"/>
      <c r="S97" s="19"/>
    </row>
    <row r="98" spans="1:19" ht="15" customHeight="1">
      <c r="A98" s="3"/>
      <c r="B98" s="306" t="s">
        <v>356</v>
      </c>
      <c r="C98" s="349">
        <f>+C95</f>
        <v>840</v>
      </c>
      <c r="D98" s="349">
        <f t="shared" ref="D98:N98" si="3">+C98+D95</f>
        <v>483486.77</v>
      </c>
      <c r="E98" s="349">
        <f>+D98+E95</f>
        <v>545661.6</v>
      </c>
      <c r="F98" s="349">
        <f t="shared" si="3"/>
        <v>1254958.54</v>
      </c>
      <c r="G98" s="349">
        <f t="shared" si="3"/>
        <v>1425231.27</v>
      </c>
      <c r="H98" s="349">
        <f t="shared" si="3"/>
        <v>1425231.27</v>
      </c>
      <c r="I98" s="349">
        <f t="shared" si="3"/>
        <v>1425231.27</v>
      </c>
      <c r="J98" s="349">
        <f t="shared" si="3"/>
        <v>1425231.27</v>
      </c>
      <c r="K98" s="349">
        <f t="shared" si="3"/>
        <v>1425231.27</v>
      </c>
      <c r="L98" s="349">
        <f t="shared" si="3"/>
        <v>1425231.27</v>
      </c>
      <c r="M98" s="349">
        <f t="shared" si="3"/>
        <v>1425231.27</v>
      </c>
      <c r="N98" s="445">
        <f t="shared" si="3"/>
        <v>1425231.27</v>
      </c>
      <c r="O98" s="20"/>
      <c r="P98" s="20"/>
      <c r="S98" s="19"/>
    </row>
    <row r="99" spans="1:19" ht="15" customHeight="1">
      <c r="A99" s="3"/>
      <c r="B99" s="306" t="s">
        <v>357</v>
      </c>
      <c r="C99" s="349">
        <f>+C96</f>
        <v>120322.08</v>
      </c>
      <c r="D99" s="349">
        <f t="shared" ref="D99:N99" si="4">+C99+D96</f>
        <v>495357.93</v>
      </c>
      <c r="E99" s="349">
        <f>+D99+E96</f>
        <v>570099.30000000005</v>
      </c>
      <c r="F99" s="349">
        <f t="shared" si="4"/>
        <v>1579120.3</v>
      </c>
      <c r="G99" s="349">
        <f t="shared" si="4"/>
        <v>1807015.02</v>
      </c>
      <c r="H99" s="349">
        <f t="shared" si="4"/>
        <v>1807015.02</v>
      </c>
      <c r="I99" s="349">
        <f t="shared" si="4"/>
        <v>1807015.02</v>
      </c>
      <c r="J99" s="349">
        <f t="shared" si="4"/>
        <v>1807015.02</v>
      </c>
      <c r="K99" s="349">
        <f t="shared" si="4"/>
        <v>1807015.02</v>
      </c>
      <c r="L99" s="349">
        <f t="shared" si="4"/>
        <v>1807015.02</v>
      </c>
      <c r="M99" s="349">
        <f t="shared" si="4"/>
        <v>1807015.02</v>
      </c>
      <c r="N99" s="445">
        <f t="shared" si="4"/>
        <v>1807015.02</v>
      </c>
      <c r="O99" s="20"/>
      <c r="P99" s="20"/>
      <c r="S99" s="19"/>
    </row>
    <row r="100" spans="1:19" ht="15.75" thickBot="1">
      <c r="A100" s="3"/>
      <c r="B100" s="440" t="s">
        <v>358</v>
      </c>
      <c r="C100" s="441">
        <f>+C97</f>
        <v>71447.17</v>
      </c>
      <c r="D100" s="442">
        <f t="shared" ref="D100:N100" si="5">+C100+D97</f>
        <v>828134.17</v>
      </c>
      <c r="E100" s="442">
        <f>+D100+E97</f>
        <v>890351.83000000007</v>
      </c>
      <c r="F100" s="442">
        <f t="shared" si="5"/>
        <v>1599648.67</v>
      </c>
      <c r="G100" s="442">
        <f t="shared" si="5"/>
        <v>1757954.15</v>
      </c>
      <c r="H100" s="442">
        <f t="shared" si="5"/>
        <v>1757954.15</v>
      </c>
      <c r="I100" s="442">
        <f t="shared" si="5"/>
        <v>1757954.15</v>
      </c>
      <c r="J100" s="442">
        <f t="shared" si="5"/>
        <v>1757954.15</v>
      </c>
      <c r="K100" s="442">
        <f t="shared" si="5"/>
        <v>1757954.15</v>
      </c>
      <c r="L100" s="442">
        <f t="shared" si="5"/>
        <v>1757954.15</v>
      </c>
      <c r="M100" s="442">
        <f t="shared" si="5"/>
        <v>1757954.15</v>
      </c>
      <c r="N100" s="446">
        <f t="shared" si="5"/>
        <v>1757954.15</v>
      </c>
      <c r="O100" s="20"/>
      <c r="P100" s="20"/>
      <c r="S100" s="19"/>
    </row>
    <row r="101" spans="1:19">
      <c r="A101" s="3"/>
      <c r="B101" s="3"/>
      <c r="C101" s="2"/>
      <c r="D101" s="2"/>
      <c r="E101" s="2"/>
      <c r="F101" s="2"/>
      <c r="G101" s="2"/>
      <c r="H101" s="2"/>
      <c r="I101" s="15"/>
      <c r="J101" s="124"/>
      <c r="K101" s="125"/>
      <c r="L101" s="15"/>
      <c r="M101" s="126"/>
      <c r="N101" s="20"/>
      <c r="O101" s="20"/>
      <c r="P101" s="20"/>
      <c r="S101" s="19"/>
    </row>
    <row r="102" spans="1:19">
      <c r="A102" s="3"/>
      <c r="B102" s="2" t="s">
        <v>508</v>
      </c>
      <c r="C102" s="2"/>
      <c r="D102" s="2"/>
      <c r="E102" s="2"/>
      <c r="F102" s="2"/>
      <c r="G102" s="2"/>
      <c r="H102" s="2"/>
      <c r="I102" s="15"/>
      <c r="J102" s="124"/>
      <c r="K102" s="125"/>
      <c r="L102" s="15"/>
      <c r="M102" s="126"/>
      <c r="N102" s="20"/>
      <c r="O102" s="20"/>
      <c r="P102" s="20"/>
      <c r="S102" s="19"/>
    </row>
    <row r="103" spans="1:19">
      <c r="A103" s="3"/>
      <c r="C103" s="2"/>
      <c r="D103" s="2"/>
      <c r="E103" s="2"/>
      <c r="F103" s="2"/>
      <c r="G103" s="2"/>
      <c r="H103" s="2"/>
      <c r="I103" s="15"/>
      <c r="J103" s="124"/>
      <c r="K103" s="126"/>
      <c r="L103" s="15"/>
      <c r="M103" s="126"/>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hidden="1">
      <c r="A105" s="3"/>
      <c r="B105" s="110" t="s">
        <v>359</v>
      </c>
      <c r="C105" s="3"/>
      <c r="D105" s="3"/>
      <c r="E105" s="3"/>
      <c r="F105" s="3"/>
      <c r="G105" s="3"/>
      <c r="H105" s="3"/>
      <c r="I105" s="15"/>
      <c r="J105" s="15"/>
      <c r="K105" s="15"/>
      <c r="L105" s="15"/>
      <c r="M105" s="15"/>
      <c r="N105" s="20"/>
      <c r="O105" s="20"/>
      <c r="P105" s="20"/>
    </row>
    <row r="106" spans="1:19" ht="15.75" hidden="1" thickBot="1">
      <c r="A106" s="3"/>
      <c r="B106" s="3"/>
      <c r="C106" s="15"/>
      <c r="D106" s="15"/>
      <c r="E106" s="15"/>
      <c r="F106" s="15"/>
      <c r="G106" s="2"/>
      <c r="H106" s="2"/>
      <c r="I106" s="2"/>
      <c r="J106" s="15"/>
      <c r="K106" s="2"/>
      <c r="L106" s="15"/>
      <c r="M106" s="15"/>
      <c r="N106" s="20"/>
      <c r="O106" s="20"/>
      <c r="P106" s="20"/>
      <c r="Q106" s="19"/>
      <c r="S106" s="20"/>
    </row>
    <row r="107" spans="1:19" ht="90.75" hidden="1" customHeight="1">
      <c r="A107" s="3"/>
      <c r="B107" s="307" t="s">
        <v>360</v>
      </c>
      <c r="C107" s="308" t="s">
        <v>361</v>
      </c>
      <c r="D107" s="310" t="s">
        <v>362</v>
      </c>
      <c r="E107" s="310" t="s">
        <v>363</v>
      </c>
      <c r="F107" s="309" t="s">
        <v>364</v>
      </c>
      <c r="G107" s="309" t="s">
        <v>365</v>
      </c>
      <c r="H107" s="310" t="s">
        <v>366</v>
      </c>
      <c r="I107" s="310" t="s">
        <v>367</v>
      </c>
      <c r="J107" s="310" t="s">
        <v>368</v>
      </c>
      <c r="K107" s="311" t="s">
        <v>369</v>
      </c>
      <c r="L107" s="2"/>
      <c r="M107" s="20"/>
      <c r="N107" s="20"/>
      <c r="O107" s="20"/>
      <c r="P107" s="19"/>
      <c r="R107" s="20"/>
    </row>
    <row r="108" spans="1:19" hidden="1">
      <c r="A108" s="3"/>
      <c r="B108" s="780" t="s">
        <v>289</v>
      </c>
      <c r="C108" s="393" t="s">
        <v>289</v>
      </c>
      <c r="D108" s="394"/>
      <c r="E108" s="395" t="str">
        <f>IF(ISBLANK(D108),"",D108*30)</f>
        <v/>
      </c>
      <c r="F108" s="350"/>
      <c r="G108" s="351" t="str">
        <f>IF(AND(E108&gt;0,F108&gt;0),(F108*E108),"")</f>
        <v/>
      </c>
      <c r="H108" s="350"/>
      <c r="I108" s="408" t="str">
        <f>IF(AND(G108&gt;0,H108&gt;0),H108/G108,"")</f>
        <v/>
      </c>
      <c r="J108" s="396"/>
      <c r="K108" s="447" t="str">
        <f>IF(AND(I108&gt;0,J108&gt;0),I108-J108,"")</f>
        <v/>
      </c>
      <c r="L108" s="2"/>
      <c r="M108" s="20"/>
      <c r="N108" s="20"/>
      <c r="O108" s="20"/>
      <c r="P108" s="19"/>
      <c r="R108" s="20"/>
    </row>
    <row r="109" spans="1:19" hidden="1">
      <c r="A109" s="3"/>
      <c r="B109" s="781"/>
      <c r="C109" s="393" t="s">
        <v>289</v>
      </c>
      <c r="D109" s="394"/>
      <c r="E109" s="395" t="str">
        <f>IF(ISBLANK(D109),"",D109*30)</f>
        <v/>
      </c>
      <c r="F109" s="350"/>
      <c r="G109" s="351" t="str">
        <f>IF(AND(E109&gt;0,F109&gt;0),(F109*E109),"")</f>
        <v/>
      </c>
      <c r="H109" s="350"/>
      <c r="I109" s="408" t="str">
        <f>IF(AND(G109&gt;0,H109&gt;0),H109/G109,"")</f>
        <v/>
      </c>
      <c r="J109" s="396"/>
      <c r="K109" s="447" t="str">
        <f>IF(AND(I109&gt;0,J109&gt;0),I109-J109,"")</f>
        <v/>
      </c>
      <c r="L109" s="2"/>
      <c r="M109" s="20"/>
      <c r="N109" s="20"/>
      <c r="O109" s="20"/>
      <c r="P109" s="19"/>
    </row>
    <row r="110" spans="1:19" hidden="1">
      <c r="A110" s="3"/>
      <c r="B110" s="781"/>
      <c r="C110" s="393" t="s">
        <v>289</v>
      </c>
      <c r="D110" s="394"/>
      <c r="E110" s="395" t="str">
        <f>IF(ISBLANK(D110),"",D110*30)</f>
        <v/>
      </c>
      <c r="F110" s="350"/>
      <c r="G110" s="351" t="str">
        <f>IF(AND(E110&gt;0,F110&gt;0),(F110*E110),"")</f>
        <v/>
      </c>
      <c r="H110" s="350"/>
      <c r="I110" s="408" t="str">
        <f>IF(AND(G110&gt;0,H110&gt;0),H110/G110,"")</f>
        <v/>
      </c>
      <c r="J110" s="396"/>
      <c r="K110" s="447" t="str">
        <f>IF(AND(I110&gt;0,J110&gt;0),I110-J110,"")</f>
        <v/>
      </c>
      <c r="L110" s="2"/>
      <c r="M110" s="20"/>
      <c r="N110" s="20"/>
      <c r="O110" s="20"/>
      <c r="P110" s="19"/>
      <c r="R110" s="20"/>
    </row>
    <row r="111" spans="1:19" ht="15.75" hidden="1" thickBot="1">
      <c r="A111" s="3"/>
      <c r="B111" s="782"/>
      <c r="C111" s="397" t="s">
        <v>289</v>
      </c>
      <c r="D111" s="398"/>
      <c r="E111" s="437" t="str">
        <f>IF(ISBLANK(D111),"",D111*30)</f>
        <v/>
      </c>
      <c r="F111" s="352"/>
      <c r="G111" s="438" t="str">
        <f>IF(AND(E111&gt;0,F111&gt;0),(F111*E111),"")</f>
        <v/>
      </c>
      <c r="H111" s="352"/>
      <c r="I111" s="439" t="str">
        <f>IF(AND(G111&gt;0,H111&gt;0),H111/G111,"")</f>
        <v/>
      </c>
      <c r="J111" s="399"/>
      <c r="K111" s="448" t="str">
        <f>IF(AND(I111&gt;0,J111&gt;0),I111-J111,"")</f>
        <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15.75" thickBot="1">
      <c r="A113" s="3"/>
      <c r="B113" s="3"/>
      <c r="C113" s="3"/>
      <c r="D113" s="3"/>
      <c r="E113" s="3"/>
      <c r="F113" s="3"/>
      <c r="G113" s="3"/>
      <c r="H113" s="3"/>
      <c r="I113" s="2"/>
      <c r="J113" s="109"/>
      <c r="K113" s="109"/>
      <c r="L113" s="3"/>
      <c r="M113" s="3"/>
    </row>
    <row r="114" spans="1:20" ht="19.5" thickBot="1">
      <c r="A114" s="3"/>
      <c r="B114" s="237" t="s">
        <v>370</v>
      </c>
      <c r="C114" s="127"/>
      <c r="D114" s="127"/>
      <c r="E114" s="128"/>
      <c r="F114" s="128"/>
      <c r="G114" s="128"/>
      <c r="H114" s="248"/>
      <c r="I114" s="238"/>
      <c r="J114" s="327"/>
      <c r="K114" s="328" t="s">
        <v>288</v>
      </c>
      <c r="L114" s="128"/>
      <c r="M114" s="329"/>
      <c r="N114" s="330"/>
      <c r="O114" s="330"/>
      <c r="P114" s="400"/>
      <c r="Q114" s="36"/>
    </row>
    <row r="115" spans="1:20" ht="15.75" thickBot="1">
      <c r="A115" s="3"/>
      <c r="B115" s="3"/>
      <c r="C115" s="3"/>
      <c r="D115" s="3"/>
      <c r="E115" s="3"/>
      <c r="F115" s="3"/>
      <c r="G115" s="3"/>
      <c r="H115" s="3"/>
      <c r="I115" s="3"/>
      <c r="J115" s="3"/>
      <c r="K115" s="3"/>
      <c r="L115" s="3"/>
      <c r="M115" s="3"/>
      <c r="N115"/>
      <c r="O115"/>
      <c r="P115" s="36"/>
      <c r="Q115" s="36"/>
    </row>
    <row r="116" spans="1:20" ht="38.25">
      <c r="A116" s="3"/>
      <c r="B116" s="729" t="s">
        <v>371</v>
      </c>
      <c r="C116" s="730"/>
      <c r="D116" s="731"/>
      <c r="E116" s="314" t="s">
        <v>310</v>
      </c>
      <c r="F116" s="469" t="s">
        <v>453</v>
      </c>
      <c r="G116" s="242"/>
      <c r="H116" s="515" t="s">
        <v>447</v>
      </c>
      <c r="I116" s="515" t="s">
        <v>448</v>
      </c>
      <c r="J116" s="515" t="s">
        <v>449</v>
      </c>
      <c r="K116" s="515" t="s">
        <v>450</v>
      </c>
      <c r="L116" s="515" t="s">
        <v>451</v>
      </c>
      <c r="M116" s="530" t="s">
        <v>452</v>
      </c>
      <c r="N116" s="518"/>
      <c r="O116" s="518"/>
      <c r="P116" s="518"/>
      <c r="Q116" s="518"/>
      <c r="R116" s="518"/>
      <c r="S116" s="518"/>
      <c r="T116" s="64"/>
    </row>
    <row r="117" spans="1:20" ht="1.5" customHeight="1">
      <c r="A117" s="3"/>
      <c r="B117" s="424"/>
      <c r="C117" s="425"/>
      <c r="D117" s="425"/>
      <c r="E117" s="426"/>
      <c r="F117" s="427"/>
      <c r="G117" s="428"/>
      <c r="H117" s="429"/>
      <c r="I117" s="429"/>
      <c r="J117" s="429"/>
      <c r="K117" s="429"/>
      <c r="L117" s="429"/>
      <c r="M117" s="531"/>
      <c r="N117" s="518"/>
      <c r="O117" s="518"/>
      <c r="P117" s="518"/>
      <c r="Q117" s="518"/>
      <c r="R117" s="518"/>
      <c r="S117" s="518"/>
      <c r="T117" s="64"/>
    </row>
    <row r="118" spans="1:20" ht="27.75" customHeight="1">
      <c r="A118" s="767" t="s">
        <v>290</v>
      </c>
      <c r="B118" s="771" t="s">
        <v>413</v>
      </c>
      <c r="C118" s="772"/>
      <c r="D118" s="773"/>
      <c r="E118" s="716" t="s">
        <v>440</v>
      </c>
      <c r="F118" s="718" t="s">
        <v>441</v>
      </c>
      <c r="G118" s="487" t="s">
        <v>308</v>
      </c>
      <c r="H118" s="450"/>
      <c r="I118" s="550">
        <v>0.83</v>
      </c>
      <c r="J118" s="550"/>
      <c r="K118" s="550">
        <v>0.84</v>
      </c>
      <c r="L118" s="450"/>
      <c r="M118" s="450" t="s">
        <v>455</v>
      </c>
      <c r="N118" s="519"/>
      <c r="O118" s="520"/>
      <c r="P118" s="521"/>
      <c r="Q118" s="520"/>
      <c r="R118" s="519"/>
      <c r="S118" s="519"/>
      <c r="T118" s="64"/>
    </row>
    <row r="119" spans="1:20" ht="27.75" customHeight="1">
      <c r="A119" s="767"/>
      <c r="B119" s="774"/>
      <c r="C119" s="775"/>
      <c r="D119" s="776"/>
      <c r="E119" s="717"/>
      <c r="F119" s="719"/>
      <c r="G119" s="487" t="s">
        <v>309</v>
      </c>
      <c r="H119" s="474"/>
      <c r="I119" s="513">
        <v>0.84</v>
      </c>
      <c r="J119" s="513"/>
      <c r="K119" s="513">
        <v>0.83540000000000003</v>
      </c>
      <c r="L119" s="474"/>
      <c r="M119" s="474"/>
      <c r="N119" s="522"/>
      <c r="O119" s="520"/>
      <c r="P119" s="521"/>
      <c r="Q119" s="523"/>
      <c r="R119" s="519"/>
      <c r="S119" s="519"/>
      <c r="T119" s="64"/>
    </row>
    <row r="120" spans="1:20" ht="27" customHeight="1">
      <c r="A120" s="767"/>
      <c r="B120" s="686" t="s">
        <v>412</v>
      </c>
      <c r="C120" s="687"/>
      <c r="D120" s="688"/>
      <c r="E120" s="693" t="s">
        <v>439</v>
      </c>
      <c r="F120" s="694" t="s">
        <v>441</v>
      </c>
      <c r="G120" s="465" t="s">
        <v>308</v>
      </c>
      <c r="H120" s="551">
        <v>0.95</v>
      </c>
      <c r="I120" s="551">
        <v>0.95</v>
      </c>
      <c r="J120" s="551">
        <v>0.95</v>
      </c>
      <c r="K120" s="551">
        <v>0.95</v>
      </c>
      <c r="L120" s="551">
        <v>0.95</v>
      </c>
      <c r="M120" s="551">
        <v>0.95</v>
      </c>
      <c r="N120" s="519"/>
      <c r="O120" s="520"/>
      <c r="P120" s="519"/>
      <c r="Q120" s="520"/>
      <c r="R120" s="519"/>
      <c r="S120" s="519"/>
      <c r="T120" s="64"/>
    </row>
    <row r="121" spans="1:20" ht="27" customHeight="1">
      <c r="A121" s="767"/>
      <c r="B121" s="686"/>
      <c r="C121" s="687"/>
      <c r="D121" s="688"/>
      <c r="E121" s="693"/>
      <c r="F121" s="695"/>
      <c r="G121" s="465" t="s">
        <v>309</v>
      </c>
      <c r="H121" s="552">
        <v>0.91</v>
      </c>
      <c r="I121" s="552">
        <v>0.97</v>
      </c>
      <c r="J121" s="552">
        <v>0.96</v>
      </c>
      <c r="K121" s="512">
        <v>0.97019999999999995</v>
      </c>
      <c r="L121" s="552">
        <v>0.98899999999999999</v>
      </c>
      <c r="M121" s="552"/>
      <c r="N121" s="524"/>
      <c r="O121" s="523"/>
      <c r="P121" s="519"/>
      <c r="Q121" s="523"/>
      <c r="R121" s="519"/>
      <c r="S121" s="519"/>
      <c r="T121" s="64"/>
    </row>
    <row r="122" spans="1:20" ht="27" customHeight="1">
      <c r="A122" s="767"/>
      <c r="B122" s="733" t="s">
        <v>462</v>
      </c>
      <c r="C122" s="705"/>
      <c r="D122" s="706"/>
      <c r="E122" s="691" t="s">
        <v>463</v>
      </c>
      <c r="F122" s="723" t="s">
        <v>441</v>
      </c>
      <c r="G122" s="465" t="s">
        <v>308</v>
      </c>
      <c r="H122" s="535">
        <v>0.9</v>
      </c>
      <c r="I122" s="535">
        <v>0.9</v>
      </c>
      <c r="J122" s="535">
        <v>0.9</v>
      </c>
      <c r="K122" s="535">
        <v>0.9</v>
      </c>
      <c r="L122" s="535">
        <v>0.9</v>
      </c>
      <c r="M122" s="535">
        <v>0.9</v>
      </c>
      <c r="N122" s="524"/>
      <c r="O122" s="523"/>
      <c r="P122" s="519"/>
      <c r="Q122" s="523"/>
      <c r="R122" s="519"/>
      <c r="S122" s="519"/>
      <c r="T122" s="64"/>
    </row>
    <row r="123" spans="1:20" ht="27" customHeight="1">
      <c r="A123" s="767"/>
      <c r="B123" s="704"/>
      <c r="C123" s="705"/>
      <c r="D123" s="706"/>
      <c r="E123" s="691"/>
      <c r="F123" s="723"/>
      <c r="G123" s="465" t="s">
        <v>309</v>
      </c>
      <c r="H123" s="513">
        <v>0.99050000000000005</v>
      </c>
      <c r="I123" s="513">
        <v>1</v>
      </c>
      <c r="J123" s="513">
        <v>0.93200000000000005</v>
      </c>
      <c r="K123" s="513">
        <v>0.94</v>
      </c>
      <c r="L123" s="513">
        <v>0.96699999999999997</v>
      </c>
      <c r="M123" s="474"/>
      <c r="N123" s="524"/>
      <c r="O123" s="523"/>
      <c r="P123" s="519"/>
      <c r="Q123" s="523"/>
      <c r="R123" s="519"/>
      <c r="S123" s="519"/>
      <c r="T123" s="64"/>
    </row>
    <row r="124" spans="1:20" s="489" customFormat="1" ht="27" customHeight="1">
      <c r="A124" s="767"/>
      <c r="B124" s="686" t="s">
        <v>442</v>
      </c>
      <c r="C124" s="687"/>
      <c r="D124" s="688"/>
      <c r="E124" s="693" t="s">
        <v>443</v>
      </c>
      <c r="F124" s="694" t="s">
        <v>441</v>
      </c>
      <c r="G124" s="487" t="s">
        <v>308</v>
      </c>
      <c r="H124" s="454"/>
      <c r="I124" s="511">
        <v>0.27</v>
      </c>
      <c r="J124" s="454"/>
      <c r="K124" s="511">
        <v>0.3</v>
      </c>
      <c r="L124" s="453"/>
      <c r="M124" s="511">
        <v>0.33</v>
      </c>
      <c r="N124" s="524"/>
      <c r="O124" s="524"/>
      <c r="P124" s="524"/>
      <c r="Q124" s="524"/>
      <c r="R124" s="524"/>
      <c r="S124" s="524"/>
      <c r="T124" s="488"/>
    </row>
    <row r="125" spans="1:20" s="489" customFormat="1" ht="27" customHeight="1">
      <c r="A125" s="767"/>
      <c r="B125" s="686"/>
      <c r="C125" s="687"/>
      <c r="D125" s="688"/>
      <c r="E125" s="693"/>
      <c r="F125" s="695"/>
      <c r="G125" s="487" t="s">
        <v>309</v>
      </c>
      <c r="H125" s="454"/>
      <c r="I125" s="512">
        <v>0.21</v>
      </c>
      <c r="J125" s="472"/>
      <c r="K125" s="512">
        <v>0.28179999999999999</v>
      </c>
      <c r="L125" s="472"/>
      <c r="M125" s="512"/>
      <c r="N125" s="525"/>
      <c r="O125" s="525"/>
      <c r="P125" s="525"/>
      <c r="Q125" s="525"/>
      <c r="R125" s="524"/>
      <c r="S125" s="524"/>
      <c r="T125" s="488"/>
    </row>
    <row r="126" spans="1:20" ht="27" customHeight="1">
      <c r="A126" s="482"/>
      <c r="B126" s="733" t="s">
        <v>444</v>
      </c>
      <c r="C126" s="705"/>
      <c r="D126" s="706"/>
      <c r="E126" s="691" t="s">
        <v>445</v>
      </c>
      <c r="F126" s="723" t="s">
        <v>441</v>
      </c>
      <c r="G126" s="465" t="s">
        <v>308</v>
      </c>
      <c r="H126" s="450"/>
      <c r="I126" s="535" t="s">
        <v>456</v>
      </c>
      <c r="J126" s="450"/>
      <c r="K126" s="535" t="s">
        <v>457</v>
      </c>
      <c r="L126" s="450"/>
      <c r="M126" s="535" t="s">
        <v>458</v>
      </c>
      <c r="N126" s="519"/>
      <c r="O126" s="526"/>
      <c r="P126" s="519"/>
      <c r="Q126" s="519"/>
      <c r="R126" s="519"/>
      <c r="S126" s="519"/>
      <c r="T126" s="64"/>
    </row>
    <row r="127" spans="1:20" ht="27" customHeight="1">
      <c r="A127" s="482"/>
      <c r="B127" s="704"/>
      <c r="C127" s="705"/>
      <c r="D127" s="706"/>
      <c r="E127" s="691"/>
      <c r="F127" s="723"/>
      <c r="G127" s="465" t="s">
        <v>309</v>
      </c>
      <c r="H127" s="474"/>
      <c r="I127" s="513">
        <v>0.29399999999999998</v>
      </c>
      <c r="J127" s="474"/>
      <c r="K127" s="513">
        <v>0.42899999999999999</v>
      </c>
      <c r="L127" s="480"/>
      <c r="M127" s="474"/>
      <c r="N127" s="524"/>
      <c r="O127" s="527"/>
      <c r="P127" s="519"/>
      <c r="Q127" s="522"/>
      <c r="R127" s="519"/>
      <c r="S127" s="519"/>
      <c r="T127" s="64"/>
    </row>
    <row r="128" spans="1:20" ht="27" customHeight="1">
      <c r="A128" s="3"/>
      <c r="B128" s="686" t="s">
        <v>454</v>
      </c>
      <c r="C128" s="687"/>
      <c r="D128" s="688"/>
      <c r="E128" s="693" t="s">
        <v>446</v>
      </c>
      <c r="F128" s="694" t="s">
        <v>441</v>
      </c>
      <c r="G128" s="487" t="s">
        <v>308</v>
      </c>
      <c r="H128" s="454"/>
      <c r="I128" s="511" t="s">
        <v>459</v>
      </c>
      <c r="J128" s="454"/>
      <c r="K128" s="511" t="s">
        <v>460</v>
      </c>
      <c r="L128" s="453"/>
      <c r="M128" s="511" t="s">
        <v>461</v>
      </c>
      <c r="N128" s="528"/>
      <c r="O128" s="528"/>
      <c r="P128" s="528"/>
      <c r="Q128" s="528"/>
      <c r="R128" s="519"/>
      <c r="S128" s="519"/>
      <c r="T128" s="64"/>
    </row>
    <row r="129" spans="1:21" ht="27" customHeight="1">
      <c r="A129" s="3"/>
      <c r="B129" s="686"/>
      <c r="C129" s="687"/>
      <c r="D129" s="688"/>
      <c r="E129" s="693"/>
      <c r="F129" s="695"/>
      <c r="G129" s="487" t="s">
        <v>309</v>
      </c>
      <c r="H129" s="454"/>
      <c r="I129" s="512">
        <v>0.79400000000000004</v>
      </c>
      <c r="J129" s="472"/>
      <c r="K129" s="512">
        <v>0.92700000000000005</v>
      </c>
      <c r="L129" s="472"/>
      <c r="M129" s="512"/>
      <c r="N129" s="529"/>
      <c r="O129" s="529"/>
      <c r="P129" s="529"/>
      <c r="Q129" s="529"/>
      <c r="R129" s="519"/>
      <c r="S129" s="519"/>
      <c r="T129" s="64"/>
    </row>
    <row r="130" spans="1:21" ht="24" hidden="1" customHeight="1">
      <c r="A130" s="3"/>
      <c r="B130" s="686"/>
      <c r="C130" s="687"/>
      <c r="D130" s="688"/>
      <c r="E130" s="693"/>
      <c r="F130" s="694"/>
      <c r="G130" s="487"/>
      <c r="H130" s="454"/>
      <c r="I130" s="454"/>
      <c r="J130" s="454"/>
      <c r="K130" s="453"/>
      <c r="L130" s="454"/>
      <c r="M130" s="454"/>
      <c r="N130" s="516"/>
      <c r="O130" s="516"/>
      <c r="P130" s="516"/>
      <c r="Q130" s="516"/>
      <c r="R130" s="516"/>
      <c r="S130" s="517"/>
      <c r="T130" s="64"/>
    </row>
    <row r="131" spans="1:21" ht="24" hidden="1" customHeight="1">
      <c r="A131" s="3"/>
      <c r="B131" s="686"/>
      <c r="C131" s="687"/>
      <c r="D131" s="688"/>
      <c r="E131" s="693"/>
      <c r="F131" s="695"/>
      <c r="G131" s="487"/>
      <c r="H131" s="472"/>
      <c r="I131" s="472"/>
      <c r="J131" s="472"/>
      <c r="K131" s="475"/>
      <c r="L131" s="472"/>
      <c r="M131" s="472"/>
      <c r="N131" s="481"/>
      <c r="O131" s="481"/>
      <c r="P131" s="481"/>
      <c r="Q131" s="481"/>
      <c r="R131" s="239"/>
      <c r="S131" s="312"/>
      <c r="T131" s="64"/>
    </row>
    <row r="132" spans="1:21" ht="24" hidden="1" customHeight="1">
      <c r="A132" s="3"/>
      <c r="B132" s="704"/>
      <c r="C132" s="705"/>
      <c r="D132" s="706"/>
      <c r="E132" s="703"/>
      <c r="F132" s="718"/>
      <c r="G132" s="487"/>
      <c r="H132" s="450"/>
      <c r="I132" s="450"/>
      <c r="J132" s="450"/>
      <c r="K132" s="455"/>
      <c r="L132" s="450"/>
      <c r="M132" s="450"/>
      <c r="N132" s="505"/>
      <c r="O132" s="505"/>
      <c r="P132" s="505"/>
      <c r="Q132" s="505"/>
      <c r="R132" s="434"/>
      <c r="S132" s="435"/>
      <c r="T132" s="64"/>
    </row>
    <row r="133" spans="1:21" ht="24" hidden="1" customHeight="1">
      <c r="A133" s="3"/>
      <c r="B133" s="704"/>
      <c r="C133" s="705"/>
      <c r="D133" s="706"/>
      <c r="E133" s="703"/>
      <c r="F133" s="719"/>
      <c r="G133" s="487"/>
      <c r="H133" s="474"/>
      <c r="I133" s="474"/>
      <c r="J133" s="474"/>
      <c r="K133" s="476"/>
      <c r="L133" s="474"/>
      <c r="M133" s="474"/>
      <c r="N133" s="506"/>
      <c r="O133" s="506"/>
      <c r="P133" s="506"/>
      <c r="Q133" s="506"/>
      <c r="R133" s="434"/>
      <c r="S133" s="435"/>
      <c r="T133" s="64"/>
    </row>
    <row r="134" spans="1:21" ht="24" hidden="1" customHeight="1">
      <c r="A134" s="3"/>
      <c r="B134" s="686"/>
      <c r="C134" s="687"/>
      <c r="D134" s="688"/>
      <c r="E134" s="693"/>
      <c r="F134" s="694"/>
      <c r="G134" s="487"/>
      <c r="H134" s="454"/>
      <c r="I134" s="454"/>
      <c r="J134" s="454"/>
      <c r="K134" s="453"/>
      <c r="L134" s="454"/>
      <c r="M134" s="454"/>
      <c r="N134" s="507"/>
      <c r="O134" s="507"/>
      <c r="P134" s="507"/>
      <c r="Q134" s="507"/>
      <c r="R134" s="313"/>
      <c r="S134" s="436"/>
      <c r="T134" s="64"/>
    </row>
    <row r="135" spans="1:21" ht="24" hidden="1" customHeight="1">
      <c r="A135" s="3"/>
      <c r="B135" s="686"/>
      <c r="C135" s="687"/>
      <c r="D135" s="688"/>
      <c r="E135" s="693"/>
      <c r="F135" s="695"/>
      <c r="G135" s="487"/>
      <c r="H135" s="472"/>
      <c r="I135" s="472"/>
      <c r="J135" s="472"/>
      <c r="K135" s="475"/>
      <c r="L135" s="472"/>
      <c r="M135" s="472"/>
      <c r="N135" s="508"/>
      <c r="O135" s="508"/>
      <c r="P135" s="509"/>
      <c r="Q135" s="509"/>
      <c r="R135" s="313"/>
      <c r="S135" s="436"/>
      <c r="T135" s="64"/>
    </row>
    <row r="136" spans="1:21" ht="24" hidden="1" customHeight="1">
      <c r="A136" s="3"/>
      <c r="B136" s="704"/>
      <c r="C136" s="705"/>
      <c r="D136" s="706"/>
      <c r="E136" s="691"/>
      <c r="F136" s="692"/>
      <c r="G136" s="487"/>
      <c r="H136" s="450"/>
      <c r="I136" s="450"/>
      <c r="J136" s="450"/>
      <c r="K136" s="466"/>
      <c r="L136" s="455"/>
      <c r="M136" s="455"/>
      <c r="N136" s="434"/>
      <c r="O136" s="434"/>
      <c r="P136" s="434"/>
      <c r="Q136" s="434"/>
      <c r="R136" s="434"/>
      <c r="S136" s="435"/>
      <c r="T136" s="64"/>
    </row>
    <row r="137" spans="1:21" ht="24" hidden="1" customHeight="1">
      <c r="A137" s="3"/>
      <c r="B137" s="704"/>
      <c r="C137" s="705"/>
      <c r="D137" s="706"/>
      <c r="E137" s="691"/>
      <c r="F137" s="692"/>
      <c r="G137" s="487"/>
      <c r="H137" s="450"/>
      <c r="I137" s="473"/>
      <c r="J137" s="450"/>
      <c r="K137" s="477"/>
      <c r="L137" s="474"/>
      <c r="M137" s="474"/>
      <c r="N137" s="434"/>
      <c r="O137" s="434"/>
      <c r="P137" s="434"/>
      <c r="Q137" s="434"/>
      <c r="R137" s="434"/>
      <c r="S137" s="435"/>
      <c r="T137" s="64"/>
    </row>
    <row r="138" spans="1:21" ht="24" hidden="1" customHeight="1">
      <c r="A138" s="3"/>
      <c r="B138" s="686"/>
      <c r="C138" s="687"/>
      <c r="D138" s="688"/>
      <c r="E138" s="693"/>
      <c r="F138" s="694"/>
      <c r="G138" s="487"/>
      <c r="H138" s="454"/>
      <c r="I138" s="454"/>
      <c r="J138" s="454"/>
      <c r="K138" s="453"/>
      <c r="L138" s="454"/>
      <c r="M138" s="454"/>
      <c r="N138" s="313"/>
      <c r="O138" s="313"/>
      <c r="P138" s="313"/>
      <c r="Q138" s="313"/>
      <c r="R138" s="313"/>
      <c r="S138" s="436"/>
      <c r="T138" s="64"/>
    </row>
    <row r="139" spans="1:21" ht="24" hidden="1" customHeight="1">
      <c r="A139" s="3"/>
      <c r="B139" s="686"/>
      <c r="C139" s="687"/>
      <c r="D139" s="688"/>
      <c r="E139" s="693"/>
      <c r="F139" s="695"/>
      <c r="G139" s="465"/>
      <c r="H139" s="472"/>
      <c r="I139" s="472"/>
      <c r="J139" s="472"/>
      <c r="K139" s="475"/>
      <c r="L139" s="472"/>
      <c r="M139" s="472"/>
      <c r="N139" s="313"/>
      <c r="O139" s="313"/>
      <c r="P139" s="313"/>
      <c r="Q139" s="313"/>
      <c r="R139" s="313"/>
      <c r="S139" s="436"/>
      <c r="T139" s="64"/>
    </row>
    <row r="140" spans="1:21" ht="24" hidden="1" customHeight="1">
      <c r="A140" s="3"/>
      <c r="B140" s="737"/>
      <c r="C140" s="738"/>
      <c r="D140" s="739"/>
      <c r="E140" s="765"/>
      <c r="F140" s="692"/>
      <c r="G140" s="465"/>
      <c r="H140" s="450"/>
      <c r="I140" s="452"/>
      <c r="J140" s="450"/>
      <c r="K140" s="451"/>
      <c r="L140" s="450"/>
      <c r="M140" s="452"/>
      <c r="N140" s="129"/>
      <c r="O140" s="500"/>
      <c r="P140" s="129"/>
      <c r="Q140" s="129"/>
      <c r="R140" s="129"/>
      <c r="S140" s="129"/>
      <c r="T140" s="64"/>
    </row>
    <row r="141" spans="1:21" ht="24" hidden="1" customHeight="1">
      <c r="A141" s="3"/>
      <c r="B141" s="740"/>
      <c r="C141" s="741"/>
      <c r="D141" s="742"/>
      <c r="E141" s="766"/>
      <c r="F141" s="692"/>
      <c r="G141" s="465"/>
      <c r="H141" s="450"/>
      <c r="I141" s="501"/>
      <c r="J141" s="502"/>
      <c r="K141" s="501"/>
      <c r="L141" s="502"/>
      <c r="M141" s="501"/>
      <c r="N141" s="503"/>
      <c r="O141" s="501"/>
      <c r="P141" s="129"/>
      <c r="Q141" s="129"/>
      <c r="R141" s="129"/>
      <c r="S141" s="129"/>
      <c r="T141" s="64"/>
    </row>
    <row r="142" spans="1:21">
      <c r="A142" s="3"/>
      <c r="B142" s="3"/>
      <c r="C142" s="3"/>
      <c r="D142" s="3"/>
      <c r="E142" s="3"/>
      <c r="F142" s="3"/>
      <c r="G142" s="2"/>
      <c r="H142" s="3"/>
      <c r="I142" s="3"/>
      <c r="J142" s="3"/>
      <c r="K142" s="3"/>
      <c r="L142" s="3"/>
      <c r="M142" s="3"/>
      <c r="N142" s="3"/>
      <c r="O142" s="3"/>
      <c r="R142" s="36"/>
      <c r="S142" s="36"/>
    </row>
    <row r="143" spans="1:21" ht="15.75" thickBot="1">
      <c r="A143" s="3"/>
      <c r="B143" s="3"/>
      <c r="C143" s="3"/>
      <c r="D143" s="3"/>
      <c r="E143" s="3"/>
      <c r="F143" s="3"/>
      <c r="G143" s="2"/>
      <c r="H143" s="3"/>
      <c r="I143" s="3"/>
      <c r="J143" s="3"/>
      <c r="K143" s="3"/>
      <c r="L143" s="3"/>
      <c r="M143" s="3"/>
      <c r="N143" s="3"/>
      <c r="O143" s="3"/>
      <c r="R143" s="36"/>
      <c r="S143" s="36"/>
    </row>
    <row r="144" spans="1:21" ht="39" thickBot="1">
      <c r="A144" s="3"/>
      <c r="B144" s="3" t="s">
        <v>372</v>
      </c>
      <c r="C144" s="3"/>
      <c r="D144" s="3"/>
      <c r="E144" s="314" t="s">
        <v>464</v>
      </c>
      <c r="F144" s="469" t="s">
        <v>373</v>
      </c>
      <c r="G144" s="242"/>
      <c r="H144" s="515" t="s">
        <v>447</v>
      </c>
      <c r="I144" s="515" t="s">
        <v>448</v>
      </c>
      <c r="J144" s="515" t="s">
        <v>449</v>
      </c>
      <c r="K144" s="515" t="s">
        <v>450</v>
      </c>
      <c r="L144" s="515" t="s">
        <v>451</v>
      </c>
      <c r="M144" s="530" t="s">
        <v>452</v>
      </c>
      <c r="N144" s="518"/>
      <c r="O144" s="518"/>
      <c r="P144" s="518"/>
      <c r="Q144" s="518"/>
      <c r="R144" s="518"/>
      <c r="S144" s="518"/>
      <c r="T144" s="36"/>
      <c r="U144" s="36"/>
    </row>
    <row r="145" spans="1:21" ht="31.5" customHeight="1">
      <c r="A145" s="3"/>
      <c r="B145" s="707" t="str">
        <f>IF(ISBLANK(B118),"",(B118))</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C145" s="708"/>
      <c r="D145" s="709"/>
      <c r="E145" s="684" t="str">
        <f>IF(ISBLANK(E118),"",(E118))</f>
        <v>Indicator de rezultat durabil</v>
      </c>
      <c r="F145" s="689" t="str">
        <f>IF(ISBLANK(F118),"",(F118))</f>
        <v>partial</v>
      </c>
      <c r="G145" s="490" t="s">
        <v>62</v>
      </c>
      <c r="H145" s="536">
        <f t="shared" ref="H145:M148" si="6">H118</f>
        <v>0</v>
      </c>
      <c r="I145" s="537">
        <f t="shared" si="6"/>
        <v>0.83</v>
      </c>
      <c r="J145" s="537">
        <f t="shared" si="6"/>
        <v>0</v>
      </c>
      <c r="K145" s="537">
        <f>K118</f>
        <v>0.84</v>
      </c>
      <c r="L145" s="536">
        <f t="shared" si="6"/>
        <v>0</v>
      </c>
      <c r="M145" s="536" t="str">
        <f t="shared" si="6"/>
        <v>≧85%</v>
      </c>
      <c r="N145" s="532"/>
      <c r="O145" s="533"/>
      <c r="P145" s="532"/>
      <c r="Q145" s="533"/>
      <c r="R145" s="532"/>
      <c r="S145" s="532"/>
      <c r="T145" s="36"/>
      <c r="U145" s="36"/>
    </row>
    <row r="146" spans="1:21" ht="31.5" customHeight="1">
      <c r="A146" s="3"/>
      <c r="B146" s="710"/>
      <c r="C146" s="711"/>
      <c r="D146" s="712"/>
      <c r="E146" s="684"/>
      <c r="F146" s="689"/>
      <c r="G146" s="491" t="s">
        <v>63</v>
      </c>
      <c r="H146" s="536">
        <f t="shared" si="6"/>
        <v>0</v>
      </c>
      <c r="I146" s="553">
        <f>I119</f>
        <v>0.84</v>
      </c>
      <c r="J146" s="537">
        <f t="shared" si="6"/>
        <v>0</v>
      </c>
      <c r="K146" s="553">
        <f t="shared" si="6"/>
        <v>0.83540000000000003</v>
      </c>
      <c r="L146" s="536">
        <f t="shared" si="6"/>
        <v>0</v>
      </c>
      <c r="M146" s="536">
        <f t="shared" si="6"/>
        <v>0</v>
      </c>
      <c r="N146" s="532"/>
      <c r="O146" s="533"/>
      <c r="P146" s="532"/>
      <c r="Q146" s="533"/>
      <c r="R146" s="532"/>
      <c r="S146" s="532"/>
      <c r="T146" s="36"/>
      <c r="U146" s="36"/>
    </row>
    <row r="147" spans="1:21" ht="31.5" customHeight="1">
      <c r="A147" s="3"/>
      <c r="B147" s="734" t="str">
        <f>IF(ISBLANK(B120),"",(B120))</f>
        <v xml:space="preserve">PMTCT-2: Percentage of HIV-positive pregnant women who received antiretrovirals to reduce the risk of mother-to-child transmission // Procentul femeilor gravide infectate cu HIV care au beneficiat de tratament antiretroviral in vederea reducerii riscului de transmitere materno-fetala a infectiei </v>
      </c>
      <c r="C147" s="735"/>
      <c r="D147" s="736"/>
      <c r="E147" s="702" t="str">
        <f>IF(ISBLANK(E120),"",(E120))</f>
        <v>PMTCT-2</v>
      </c>
      <c r="F147" s="743" t="str">
        <f>IF(ISBLANK(F120),"",(F120))</f>
        <v>partial</v>
      </c>
      <c r="G147" s="492" t="s">
        <v>62</v>
      </c>
      <c r="H147" s="540">
        <f t="shared" si="6"/>
        <v>0.95</v>
      </c>
      <c r="I147" s="540">
        <f t="shared" si="6"/>
        <v>0.95</v>
      </c>
      <c r="J147" s="540">
        <f t="shared" si="6"/>
        <v>0.95</v>
      </c>
      <c r="K147" s="538">
        <f t="shared" si="6"/>
        <v>0.95</v>
      </c>
      <c r="L147" s="538">
        <f t="shared" si="6"/>
        <v>0.95</v>
      </c>
      <c r="M147" s="538">
        <f t="shared" si="6"/>
        <v>0.95</v>
      </c>
      <c r="N147" s="532"/>
      <c r="O147" s="534"/>
      <c r="P147" s="532"/>
      <c r="Q147" s="534"/>
      <c r="R147" s="532"/>
      <c r="S147" s="532"/>
      <c r="T147" s="36"/>
      <c r="U147" s="36"/>
    </row>
    <row r="148" spans="1:21" ht="31.5" customHeight="1">
      <c r="A148" s="3"/>
      <c r="B148" s="734"/>
      <c r="C148" s="735"/>
      <c r="D148" s="736"/>
      <c r="E148" s="702"/>
      <c r="F148" s="743"/>
      <c r="G148" s="492" t="s">
        <v>63</v>
      </c>
      <c r="H148" s="540">
        <f t="shared" si="6"/>
        <v>0.91</v>
      </c>
      <c r="I148" s="538">
        <f t="shared" si="6"/>
        <v>0.97</v>
      </c>
      <c r="J148" s="540">
        <f t="shared" si="6"/>
        <v>0.96</v>
      </c>
      <c r="K148" s="538">
        <f t="shared" si="6"/>
        <v>0.97019999999999995</v>
      </c>
      <c r="L148" s="538">
        <f t="shared" si="6"/>
        <v>0.98899999999999999</v>
      </c>
      <c r="M148" s="538">
        <f t="shared" si="6"/>
        <v>0</v>
      </c>
      <c r="N148" s="532"/>
      <c r="O148" s="534"/>
      <c r="P148" s="532"/>
      <c r="Q148" s="534"/>
      <c r="R148" s="532"/>
      <c r="S148" s="532"/>
      <c r="T148" s="36"/>
      <c r="U148" s="36"/>
    </row>
    <row r="149" spans="1:21" ht="31.5" customHeight="1">
      <c r="A149" s="3"/>
      <c r="B149" s="696" t="str">
        <f>IF(ISBLANK(B124),"",(B124))</f>
        <v>TCS-1: Percentage of adults and children currently receiving antiretroviral therapy among all adults and children living with HIV // Procentul adultilor si copiilor in TARV in totalul adultilor si copiilor care traiesc cu HIV</v>
      </c>
      <c r="C149" s="697"/>
      <c r="D149" s="698"/>
      <c r="E149" s="684" t="str">
        <f>IF(ISBLANK(E124),"",(E124))</f>
        <v>TCS-1</v>
      </c>
      <c r="F149" s="689" t="str">
        <f>IF(ISBLANK(F124),"",(F124))</f>
        <v>partial</v>
      </c>
      <c r="G149" s="491" t="s">
        <v>62</v>
      </c>
      <c r="H149" s="537"/>
      <c r="I149" s="537">
        <f t="shared" ref="I149:K150" si="7">I124</f>
        <v>0.27</v>
      </c>
      <c r="J149" s="536">
        <f t="shared" si="7"/>
        <v>0</v>
      </c>
      <c r="K149" s="536">
        <f t="shared" si="7"/>
        <v>0.3</v>
      </c>
      <c r="L149" s="536">
        <f t="shared" ref="L149:M149" si="8">L124</f>
        <v>0</v>
      </c>
      <c r="M149" s="536">
        <f t="shared" si="8"/>
        <v>0.33</v>
      </c>
      <c r="N149" s="532"/>
      <c r="O149" s="532"/>
      <c r="P149" s="532"/>
      <c r="Q149" s="532"/>
      <c r="R149" s="532"/>
      <c r="S149" s="532"/>
      <c r="T149" s="36"/>
      <c r="U149" s="36"/>
    </row>
    <row r="150" spans="1:21" ht="31.5" customHeight="1" thickBot="1">
      <c r="A150" s="3"/>
      <c r="B150" s="699"/>
      <c r="C150" s="700"/>
      <c r="D150" s="701"/>
      <c r="E150" s="685"/>
      <c r="F150" s="690"/>
      <c r="G150" s="493" t="s">
        <v>63</v>
      </c>
      <c r="H150" s="541"/>
      <c r="I150" s="541">
        <f t="shared" si="7"/>
        <v>0.21</v>
      </c>
      <c r="J150" s="539">
        <f t="shared" si="7"/>
        <v>0</v>
      </c>
      <c r="K150" s="539">
        <f t="shared" si="7"/>
        <v>0.28179999999999999</v>
      </c>
      <c r="L150" s="539">
        <f t="shared" ref="L150:M150" si="9">L125</f>
        <v>0</v>
      </c>
      <c r="M150" s="539">
        <f t="shared" si="9"/>
        <v>0</v>
      </c>
      <c r="N150" s="532"/>
      <c r="O150" s="532"/>
      <c r="P150" s="532"/>
      <c r="Q150" s="532"/>
      <c r="R150" s="532"/>
      <c r="S150" s="532"/>
      <c r="T150" s="36"/>
      <c r="U150" s="36"/>
    </row>
    <row r="151" spans="1:21">
      <c r="A151" s="3"/>
      <c r="B151" s="3"/>
      <c r="C151" s="3"/>
      <c r="D151" s="3"/>
      <c r="E151" s="3"/>
      <c r="F151" s="3"/>
      <c r="G151" s="3"/>
      <c r="H151" s="3"/>
      <c r="I151" s="3"/>
      <c r="J151" s="3"/>
      <c r="K151" s="3"/>
      <c r="L151" s="3"/>
      <c r="M151" s="3"/>
      <c r="N151"/>
      <c r="O151"/>
      <c r="P151" s="36"/>
      <c r="Q151" s="36"/>
      <c r="S151" s="19"/>
    </row>
    <row r="152" spans="1:21">
      <c r="N152"/>
      <c r="O152"/>
      <c r="P152" s="36"/>
      <c r="Q152" s="36"/>
    </row>
    <row r="153" spans="1:21">
      <c r="N153"/>
      <c r="O153"/>
      <c r="P153" s="36"/>
      <c r="Q153" s="36"/>
    </row>
  </sheetData>
  <mergeCells count="79">
    <mergeCell ref="E140:E141"/>
    <mergeCell ref="F140:F141"/>
    <mergeCell ref="A118:A125"/>
    <mergeCell ref="B29:N29"/>
    <mergeCell ref="B118:D119"/>
    <mergeCell ref="B60:D60"/>
    <mergeCell ref="F124:F125"/>
    <mergeCell ref="B120:D121"/>
    <mergeCell ref="B124:D125"/>
    <mergeCell ref="F132:F133"/>
    <mergeCell ref="B108:B111"/>
    <mergeCell ref="F134:F135"/>
    <mergeCell ref="E130:E131"/>
    <mergeCell ref="F130:F131"/>
    <mergeCell ref="F128:F129"/>
    <mergeCell ref="B126:D127"/>
    <mergeCell ref="C12:D12"/>
    <mergeCell ref="G24:H24"/>
    <mergeCell ref="C6:D6"/>
    <mergeCell ref="E6:F6"/>
    <mergeCell ref="B72:C72"/>
    <mergeCell ref="B18:C18"/>
    <mergeCell ref="D18:F18"/>
    <mergeCell ref="B71:C71"/>
    <mergeCell ref="B26:C26"/>
    <mergeCell ref="F145:F146"/>
    <mergeCell ref="F147:F148"/>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B147:D148"/>
    <mergeCell ref="B134:D135"/>
    <mergeCell ref="B130:D131"/>
    <mergeCell ref="B136:D137"/>
    <mergeCell ref="B140:D141"/>
    <mergeCell ref="E126:E127"/>
    <mergeCell ref="F126:F127"/>
    <mergeCell ref="I24:J24"/>
    <mergeCell ref="B21:J21"/>
    <mergeCell ref="B73:C73"/>
    <mergeCell ref="E124:E125"/>
    <mergeCell ref="B116:D116"/>
    <mergeCell ref="D24:E24"/>
    <mergeCell ref="B122:D123"/>
    <mergeCell ref="E122:E123"/>
    <mergeCell ref="F122:F123"/>
    <mergeCell ref="O31:O34"/>
    <mergeCell ref="E118:E119"/>
    <mergeCell ref="F118:F119"/>
    <mergeCell ref="F120:F121"/>
    <mergeCell ref="E120:E121"/>
    <mergeCell ref="F47:I47"/>
    <mergeCell ref="E149:E150"/>
    <mergeCell ref="B128:D129"/>
    <mergeCell ref="F149:F150"/>
    <mergeCell ref="E136:E137"/>
    <mergeCell ref="F136:F137"/>
    <mergeCell ref="E138:E139"/>
    <mergeCell ref="F138:F139"/>
    <mergeCell ref="E145:E146"/>
    <mergeCell ref="E128:E129"/>
    <mergeCell ref="E134:E135"/>
    <mergeCell ref="B149:D150"/>
    <mergeCell ref="B138:D139"/>
    <mergeCell ref="E147:E148"/>
    <mergeCell ref="E132:E133"/>
    <mergeCell ref="B132:D133"/>
    <mergeCell ref="B145:D146"/>
  </mergeCells>
  <phoneticPr fontId="30" type="noConversion"/>
  <conditionalFormatting sqref="B34 B32 C32:D33 E32:H32 E33:N33 C31">
    <cfRule type="expression" dxfId="56" priority="10" stopIfTrue="1">
      <formula>+AND(B30&gt;=#REF!,B30&lt;=#REF!)</formula>
    </cfRule>
  </conditionalFormatting>
  <conditionalFormatting sqref="C34:N34">
    <cfRule type="expression" dxfId="55" priority="11" stopIfTrue="1">
      <formula>+AND(C32&gt;=#REF!,C32&lt;=#REF!)</formula>
    </cfRule>
  </conditionalFormatting>
  <conditionalFormatting sqref="C30:N30 C94:N94">
    <cfRule type="cellIs" dxfId="54" priority="14" stopIfTrue="1" operator="equal">
      <formula>$C$16</formula>
    </cfRule>
  </conditionalFormatting>
  <conditionalFormatting sqref="C12:D12">
    <cfRule type="cellIs" dxfId="53" priority="16" stopIfTrue="1" operator="equal">
      <formula>"C"</formula>
    </cfRule>
    <cfRule type="cellIs" dxfId="52" priority="17" stopIfTrue="1" operator="equal">
      <formula>"B2"</formula>
    </cfRule>
    <cfRule type="cellIs" dxfId="51" priority="18" stopIfTrue="1" operator="equal">
      <formula>"B1"</formula>
    </cfRule>
  </conditionalFormatting>
  <conditionalFormatting sqref="C30:H30 H116:S117 H144:S144 C94:H94">
    <cfRule type="cellIs" dxfId="50" priority="25" stopIfTrue="1" operator="equal">
      <formula>$C$16</formula>
    </cfRule>
  </conditionalFormatting>
  <conditionalFormatting sqref="F47:I47">
    <cfRule type="expression" dxfId="49" priority="26" stopIfTrue="1">
      <formula>LEFT($F$47,2)="OK"</formula>
    </cfRule>
  </conditionalFormatting>
  <conditionalFormatting sqref="C32:E32 C31">
    <cfRule type="expression" dxfId="48" priority="8" stopIfTrue="1">
      <formula>+AND(C30&gt;=#REF!,C30&lt;=#REF!)</formula>
    </cfRule>
  </conditionalFormatting>
  <conditionalFormatting sqref="B34">
    <cfRule type="expression" dxfId="47" priority="5" stopIfTrue="1">
      <formula>+AND(B33&gt;=#REF!,B33&lt;=#REF!)</formula>
    </cfRule>
  </conditionalFormatting>
  <conditionalFormatting sqref="C32:H32 C31">
    <cfRule type="expression" dxfId="46" priority="2" stopIfTrue="1">
      <formula>+AND(C30&gt;=#REF!,C30&lt;=#REF!)</formula>
    </cfRule>
  </conditionalFormatting>
  <conditionalFormatting sqref="C32:E32 C31">
    <cfRule type="expression" dxfId="45" priority="1" stopIfTrue="1">
      <formula>+AND(C30&gt;=#REF!,C30&lt;=#REF!)</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25" right="0.25" top="0.75" bottom="0.75" header="0.3" footer="0.3"/>
  <pageSetup paperSize="9" scale="41" orientation="landscape" r:id="rId1"/>
  <headerFooter>
    <oddFooter>&amp;L&amp;F&amp;C&amp;A&amp;RV1.0          &amp;D</oddFooter>
  </headerFooter>
  <rowBreaks count="2" manualBreakCount="2">
    <brk id="71" max="18" man="1"/>
    <brk id="150" max="18" man="1"/>
  </rowBreaks>
  <ignoredErrors>
    <ignoredError sqref="E145 J6"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view="pageBreakPreview" zoomScaleNormal="110" zoomScaleSheetLayoutView="100" workbookViewId="0">
      <selection activeCell="G12" sqref="G12:J12"/>
    </sheetView>
  </sheetViews>
  <sheetFormatPr defaultColWidth="11.42578125" defaultRowHeight="15"/>
  <cols>
    <col min="1" max="1" width="26.140625" style="3" customWidth="1"/>
    <col min="2" max="4" width="15.28515625" style="3" customWidth="1"/>
    <col min="5" max="6" width="17.7109375" style="3" customWidth="1"/>
    <col min="7" max="7" width="11.7109375" style="3" customWidth="1"/>
    <col min="8" max="8" width="15" style="3" customWidth="1"/>
    <col min="9" max="10" width="8.7109375"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64"/>
      <c r="H1" s="2"/>
      <c r="I1" s="2"/>
      <c r="J1" s="2"/>
    </row>
    <row r="2" spans="1:24" ht="25.5" customHeight="1"/>
    <row r="3" spans="1:24" ht="36">
      <c r="B3" s="788" t="str">
        <f>+"Dashboard: "&amp;" "&amp;+IF('Introducerea datelor'!C4="Please Select","",'Introducerea datelor'!C4&amp;" - ")&amp;+IF('Introducerea datelor'!G6="Please Select","",'Introducerea datelor'!G6)</f>
        <v>Dashboard:  Moldova - HIV / AIDS</v>
      </c>
      <c r="C3" s="788"/>
      <c r="D3" s="788"/>
      <c r="E3" s="788"/>
      <c r="F3" s="788"/>
      <c r="G3" s="788"/>
      <c r="H3" s="788"/>
      <c r="I3" s="788"/>
      <c r="J3" s="788"/>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77.25" customHeight="1">
      <c r="A6" s="260" t="s">
        <v>499</v>
      </c>
      <c r="B6" s="789" t="str">
        <f>+IF('Introducerea datelor'!C4="Please Select","",'Introducerea datelor'!C4)</f>
        <v>Moldova</v>
      </c>
      <c r="C6" s="789"/>
      <c r="D6" s="792" t="s">
        <v>4</v>
      </c>
      <c r="E6" s="792"/>
      <c r="F6" s="793" t="str">
        <f>+'Introducerea datelor'!G4</f>
        <v xml:space="preserve">Fortificarea controlului infecției HIV în RM (2015-2017)
</v>
      </c>
      <c r="G6" s="793"/>
      <c r="H6" s="793"/>
      <c r="I6" s="793"/>
      <c r="J6" s="793"/>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68" t="s">
        <v>385</v>
      </c>
      <c r="B9" s="332" t="str">
        <f>+IF('Introducerea datelor'!G6="Please Select","",'Introducerea datelor'!G6)</f>
        <v>HIV / AIDS</v>
      </c>
      <c r="C9" s="222" t="s">
        <v>263</v>
      </c>
      <c r="D9" s="333" t="str">
        <f>+'Introducerea datelor'!C6</f>
        <v>MDA-H-PCIMU</v>
      </c>
      <c r="E9" s="791" t="s">
        <v>503</v>
      </c>
      <c r="F9" s="791"/>
      <c r="G9" s="334">
        <f>+IF(ISBLANK('Introducerea datelor'!C10),"",'Introducerea datelor'!C10)</f>
        <v>42005</v>
      </c>
      <c r="H9" s="368" t="s">
        <v>505</v>
      </c>
      <c r="I9" s="790">
        <f>+IF(ISBLANK('Introducerea datelor'!I6),"",'Introducerea datelor'!I6)</f>
        <v>3212688</v>
      </c>
      <c r="J9" s="790"/>
      <c r="K9" s="50"/>
      <c r="L9" s="50"/>
      <c r="M9" s="50"/>
      <c r="N9" s="50"/>
      <c r="O9" s="52"/>
      <c r="P9" s="51"/>
      <c r="Q9" s="52"/>
      <c r="R9" s="53"/>
      <c r="S9" s="17"/>
      <c r="T9" s="11"/>
      <c r="U9" s="11"/>
      <c r="V9" s="10"/>
      <c r="W9" s="10"/>
      <c r="X9" s="10"/>
    </row>
    <row r="10" spans="1:24" ht="25.5" customHeight="1">
      <c r="A10" s="368" t="s">
        <v>386</v>
      </c>
      <c r="B10" s="335" t="str">
        <f>+IF('Introducerea datelor'!G8="Please Select","",'Introducerea datelor'!G8)</f>
        <v/>
      </c>
      <c r="C10" s="222" t="s">
        <v>262</v>
      </c>
      <c r="D10" s="336">
        <f>+IF('Introducerea datelor'!I8="Please Select","",'Introducerea datelor'!I8)</f>
        <v>0</v>
      </c>
      <c r="E10" s="784" t="s">
        <v>504</v>
      </c>
      <c r="F10" s="784"/>
      <c r="G10" s="783" t="str">
        <f>+'Introducerea datelor'!C8</f>
        <v>IP "UCIMP DS"</v>
      </c>
      <c r="H10" s="783"/>
      <c r="I10" s="783"/>
      <c r="J10" s="783"/>
      <c r="K10" s="54"/>
      <c r="L10" s="54"/>
      <c r="M10" s="50"/>
      <c r="N10" s="54"/>
      <c r="O10" s="52"/>
      <c r="P10" s="51"/>
      <c r="Q10" s="11"/>
      <c r="R10" s="53"/>
      <c r="S10" s="17"/>
      <c r="T10" s="11"/>
      <c r="U10" s="11"/>
    </row>
    <row r="11" spans="1:24" ht="25.5" customHeight="1">
      <c r="A11" s="368" t="s">
        <v>500</v>
      </c>
      <c r="B11" s="337" t="str">
        <f>+'Introducerea datelor'!C16</f>
        <v>P5</v>
      </c>
      <c r="C11" s="318" t="s">
        <v>229</v>
      </c>
      <c r="D11" s="338">
        <f>+IF(ISBLANK('Introducerea datelor'!E16),"",'Introducerea datelor'!E16)</f>
        <v>42736</v>
      </c>
      <c r="E11" s="791" t="s">
        <v>12</v>
      </c>
      <c r="F11" s="791"/>
      <c r="G11" s="338">
        <f>+IF(ISBLANK('Introducerea datelor'!G16),"",'Introducerea datelor'!G16)</f>
        <v>42916</v>
      </c>
      <c r="H11" s="368" t="s">
        <v>383</v>
      </c>
      <c r="I11" s="785" t="s">
        <v>28</v>
      </c>
      <c r="J11" s="785"/>
      <c r="K11" s="263"/>
      <c r="L11" s="54"/>
      <c r="M11" s="50"/>
      <c r="N11" s="54"/>
      <c r="O11" s="54"/>
      <c r="P11" s="51"/>
      <c r="Q11" s="11"/>
      <c r="R11" s="53"/>
      <c r="S11" s="17"/>
      <c r="T11" s="12"/>
      <c r="U11" s="11"/>
    </row>
    <row r="12" spans="1:24" ht="25.5" customHeight="1">
      <c r="A12" s="368" t="s">
        <v>501</v>
      </c>
      <c r="B12" s="783" t="str">
        <f>+IF('Introducerea datelor'!G10="Please Select","",'Introducerea datelor'!G10)</f>
        <v>PwC (PricewaterhouseCoopers)</v>
      </c>
      <c r="C12" s="783"/>
      <c r="D12" s="783"/>
      <c r="E12" s="784" t="s">
        <v>506</v>
      </c>
      <c r="F12" s="784"/>
      <c r="G12" s="783" t="str">
        <f>+'Introducerea datelor'!G12</f>
        <v>Tsovinar Sakanyan</v>
      </c>
      <c r="H12" s="783"/>
      <c r="I12" s="783"/>
      <c r="J12" s="783"/>
      <c r="K12" s="54"/>
      <c r="L12" s="54"/>
      <c r="M12" s="50"/>
      <c r="N12" s="54"/>
      <c r="O12" s="17"/>
      <c r="P12" s="51"/>
      <c r="Q12" s="11"/>
      <c r="R12" s="53"/>
      <c r="S12" s="17"/>
      <c r="T12" s="11"/>
      <c r="U12" s="55"/>
      <c r="V12" s="11"/>
      <c r="W12" s="12"/>
      <c r="X12" s="11"/>
    </row>
    <row r="13" spans="1:24" ht="25.5" customHeight="1">
      <c r="A13" s="368" t="s">
        <v>502</v>
      </c>
      <c r="B13" s="783" t="str">
        <f>+'Introducerea datelor'!D18</f>
        <v>IP UCIMP DS</v>
      </c>
      <c r="C13" s="783"/>
      <c r="D13" s="783"/>
      <c r="E13" s="784" t="s">
        <v>507</v>
      </c>
      <c r="F13" s="784"/>
      <c r="G13" s="786">
        <f>+IF(ISBLANK('Introducerea datelor'!J16),"",'Introducerea datelor'!J16)</f>
        <v>42949</v>
      </c>
      <c r="H13" s="787"/>
      <c r="I13" s="787"/>
      <c r="J13" s="787"/>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1"/>
      <c r="D16" s="16"/>
      <c r="E16" s="369"/>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44" priority="1" stopIfTrue="1" operator="equal">
      <formula>"C"</formula>
    </cfRule>
    <cfRule type="cellIs" dxfId="43" priority="2" stopIfTrue="1" operator="equal">
      <formula>"B2"</formula>
    </cfRule>
    <cfRule type="cellIs" dxfId="42"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topLeftCell="A31" zoomScale="115" zoomScaleNormal="115" zoomScalePageLayoutView="115" workbookViewId="0">
      <selection activeCell="I23" sqref="I23:K23"/>
    </sheetView>
  </sheetViews>
  <sheetFormatPr defaultColWidth="11" defaultRowHeight="15"/>
  <cols>
    <col min="1" max="1" width="3.5703125" customWidth="1"/>
    <col min="2" max="2" width="11.28515625" customWidth="1"/>
    <col min="3" max="3" width="5.140625" customWidth="1"/>
    <col min="4" max="4" width="12.42578125" customWidth="1"/>
    <col min="5" max="5" width="11.42578125" customWidth="1"/>
    <col min="6" max="6" width="2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726" t="str">
        <f>+"Dashboard:  "&amp;"  "&amp;IF(+'Introducerea datelor'!C4="Please Select","",'Introducerea datelor'!C4&amp;" - ")&amp;IF('Introducerea datelor'!G6="Please Select","",'Introducerea datelor'!G6)</f>
        <v>Dashboard:    Moldova - HIV / AIDS</v>
      </c>
      <c r="C2" s="726"/>
      <c r="D2" s="726"/>
      <c r="E2" s="726"/>
      <c r="F2" s="726"/>
      <c r="G2" s="726"/>
      <c r="H2" s="726"/>
      <c r="I2" s="726"/>
      <c r="J2" s="726"/>
      <c r="K2" s="726"/>
      <c r="L2" s="1"/>
      <c r="M2" s="1"/>
      <c r="N2" s="1"/>
      <c r="O2" s="1"/>
    </row>
    <row r="3" spans="2:15">
      <c r="B3" s="130" t="str">
        <f>+IF('Introducerea datelor'!G8="Please Select","",'Introducerea datelor'!G8)</f>
        <v/>
      </c>
      <c r="C3" s="816">
        <f>+IF('Introducerea datelor'!I8="Please Select","",'Introducerea datelor'!I8)</f>
        <v>0</v>
      </c>
      <c r="D3" s="816"/>
      <c r="E3" s="815"/>
      <c r="F3" s="815"/>
      <c r="G3" s="815"/>
      <c r="H3" s="815"/>
      <c r="I3" s="813" t="str">
        <f>+'Introducerea datelor'!B16</f>
        <v>Perioada de Raportare:</v>
      </c>
      <c r="J3" s="813"/>
      <c r="K3" s="195" t="str">
        <f>+'Introducerea datelor'!C16</f>
        <v>P5</v>
      </c>
      <c r="L3" s="83"/>
    </row>
    <row r="4" spans="2:15">
      <c r="B4" s="130" t="str">
        <f>+'Introducerea datelor'!B12</f>
        <v>Ultimul Rating:</v>
      </c>
      <c r="C4" s="817" t="str">
        <f>+IF('Introducerea datelor'!C12="Please Select","",'Introducerea datelor'!C12)</f>
        <v>A1</v>
      </c>
      <c r="D4" s="817"/>
      <c r="E4" s="815" t="str">
        <f>+'Introducerea datelor'!C8</f>
        <v>IP "UCIMP DS"</v>
      </c>
      <c r="F4" s="815"/>
      <c r="G4" s="815"/>
      <c r="H4" s="815"/>
      <c r="I4" s="813" t="str">
        <f>+'Introducerea datelor'!D16</f>
        <v>De la:</v>
      </c>
      <c r="J4" s="814"/>
      <c r="K4" s="197">
        <f>+IF(ISBLANK('Introducerea datelor'!E16),"",'Introducerea datelor'!E16)</f>
        <v>42736</v>
      </c>
    </row>
    <row r="5" spans="2:15" ht="49.5" customHeight="1">
      <c r="B5" s="130"/>
      <c r="C5" s="130"/>
      <c r="D5" s="812" t="str">
        <f>+'Introducerea datelor'!G4</f>
        <v xml:space="preserve">Fortificarea controlului infecției HIV în RM (2015-2017)
</v>
      </c>
      <c r="E5" s="812"/>
      <c r="F5" s="812"/>
      <c r="G5" s="812"/>
      <c r="H5" s="812"/>
      <c r="I5" s="812"/>
      <c r="J5" s="130" t="str">
        <f>+'Introducerea datelor'!F16</f>
        <v>Pînă la:</v>
      </c>
      <c r="K5" s="197">
        <f>+IF(ISBLANK('Introducerea datelor'!G16),"",'Introducerea datelor'!G16)</f>
        <v>42916</v>
      </c>
    </row>
    <row r="6" spans="2:15" ht="18.75">
      <c r="B6" s="134"/>
      <c r="C6" s="130"/>
      <c r="D6" s="131"/>
      <c r="E6" s="800" t="s">
        <v>47</v>
      </c>
      <c r="F6" s="800"/>
      <c r="G6" s="800"/>
      <c r="H6" s="800"/>
      <c r="I6" s="3"/>
      <c r="J6" s="3"/>
      <c r="K6" s="3"/>
    </row>
    <row r="7" spans="2:15" ht="10.5" customHeight="1">
      <c r="B7" s="135"/>
      <c r="C7" s="136"/>
      <c r="D7" s="137"/>
      <c r="E7" s="138"/>
      <c r="F7" s="138"/>
      <c r="G7" s="139"/>
      <c r="H7" s="139"/>
      <c r="I7" s="133"/>
      <c r="J7" s="133"/>
      <c r="K7" s="132"/>
    </row>
    <row r="8" spans="2:15">
      <c r="B8" s="200" t="str">
        <f>+'Introducerea datelor'!B27&amp; " - in ("&amp;'Introducerea datelor'!D26&amp;")         "&amp;+I3&amp;" "&amp;+K3</f>
        <v>F1: Bugetul și debursările de către Fondul Global - in (€)         Perioada de Raportare: P5</v>
      </c>
      <c r="C8" s="140"/>
      <c r="D8" s="2"/>
      <c r="E8" s="2"/>
      <c r="F8" s="2"/>
      <c r="H8" s="200" t="str">
        <f>+'Introducerea datelor'!B49&amp; " - in ("&amp;'Introducerea datelor'!D26&amp;")         "&amp;+I3&amp;" "&amp;+K3</f>
        <v>F3: Debursări și cheltuieli - in (€)         Perioada de Raportare: P5</v>
      </c>
      <c r="I8" s="3"/>
      <c r="J8" s="3"/>
      <c r="K8" s="3"/>
    </row>
    <row r="9" spans="2:15">
      <c r="B9" s="341" t="s">
        <v>465</v>
      </c>
      <c r="C9" s="804" t="s">
        <v>405</v>
      </c>
      <c r="D9" s="805"/>
      <c r="E9" s="805"/>
      <c r="F9" s="806"/>
      <c r="H9" s="342" t="s">
        <v>3</v>
      </c>
      <c r="I9" s="811" t="s">
        <v>406</v>
      </c>
      <c r="J9" s="805"/>
      <c r="K9" s="806"/>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32.25" customHeight="1">
      <c r="B22" s="201" t="str">
        <f>+'Introducerea datelor'!B36&amp; " - in ("&amp;'Introducerea datelor'!D26&amp;")  "&amp;+I3&amp;" "&amp;+K3</f>
        <v>F2: Bugetul și cheltuielile actuale după Obiectivele Grantului - in (€)  Perioada de Raportare: P5</v>
      </c>
      <c r="C22" s="2"/>
      <c r="D22" s="2"/>
      <c r="E22" s="2"/>
      <c r="F22" s="2"/>
      <c r="H22" s="807" t="str">
        <f>+'Introducerea datelor'!B58&amp;"  
"&amp;+I3&amp;" "&amp;+K3</f>
        <v>F4: Ultima perioadă de raportare și debursare a RP   
Perioada de Raportare: P5</v>
      </c>
      <c r="I22" s="807"/>
      <c r="J22" s="807"/>
      <c r="K22" s="807"/>
    </row>
    <row r="23" spans="1:11" ht="135.75" customHeight="1">
      <c r="B23" s="496" t="s">
        <v>466</v>
      </c>
      <c r="C23" s="808" t="s">
        <v>520</v>
      </c>
      <c r="D23" s="809"/>
      <c r="E23" s="809"/>
      <c r="F23" s="810"/>
      <c r="G23" s="498"/>
      <c r="H23" s="496" t="s">
        <v>3</v>
      </c>
      <c r="I23" s="1008" t="s">
        <v>531</v>
      </c>
      <c r="J23" s="1009"/>
      <c r="K23" s="1010"/>
    </row>
    <row r="24" spans="1:11" ht="15.75" thickBot="1">
      <c r="B24" s="210"/>
      <c r="C24" s="210"/>
      <c r="D24" s="210"/>
      <c r="E24" s="210"/>
      <c r="F24" s="210"/>
      <c r="G24" s="210"/>
      <c r="H24" s="211"/>
      <c r="I24" s="211"/>
      <c r="J24" s="210"/>
      <c r="K24" s="210"/>
    </row>
    <row r="25" spans="1:11" ht="29.25" customHeight="1" thickBot="1">
      <c r="B25" s="3"/>
      <c r="C25" s="3"/>
      <c r="D25" s="3"/>
      <c r="E25" s="3"/>
      <c r="F25" s="3"/>
      <c r="G25" s="316"/>
      <c r="H25" s="801" t="s">
        <v>254</v>
      </c>
      <c r="I25" s="802"/>
      <c r="J25" s="802"/>
      <c r="K25" s="803"/>
    </row>
    <row r="26" spans="1:11" ht="24.75">
      <c r="B26" s="3"/>
      <c r="C26" s="3"/>
      <c r="D26" s="3"/>
      <c r="E26" s="3"/>
      <c r="F26" s="3"/>
      <c r="G26" s="279"/>
      <c r="H26" s="798"/>
      <c r="I26" s="799"/>
      <c r="J26" s="295" t="s">
        <v>45</v>
      </c>
      <c r="K26" s="296" t="s">
        <v>46</v>
      </c>
    </row>
    <row r="27" spans="1:11" ht="23.25" customHeight="1">
      <c r="B27" s="3"/>
      <c r="C27" s="3"/>
      <c r="D27" s="3"/>
      <c r="E27" s="3"/>
      <c r="F27" s="3"/>
      <c r="G27" s="317"/>
      <c r="H27" s="796" t="str">
        <f>'Introducerea datelor'!B62</f>
        <v>Zile necesare pentru remiterea PU/DR final către ALF</v>
      </c>
      <c r="I27" s="797"/>
      <c r="J27" s="297">
        <v>0</v>
      </c>
      <c r="K27" s="542">
        <v>0</v>
      </c>
    </row>
    <row r="28" spans="1:11" ht="21" customHeight="1">
      <c r="B28" s="3"/>
      <c r="C28" s="3"/>
      <c r="D28" s="3"/>
      <c r="E28" s="3"/>
      <c r="F28" s="3"/>
      <c r="G28" s="317"/>
      <c r="H28" s="796" t="str">
        <f>'Introducerea datelor'!B63</f>
        <v>Zile necesare pentru debursare către RP</v>
      </c>
      <c r="I28" s="797"/>
      <c r="J28" s="297">
        <f>+'Introducerea datelor'!C63</f>
        <v>0</v>
      </c>
      <c r="K28" s="542">
        <f>+'Introducerea datelor'!D63</f>
        <v>0</v>
      </c>
    </row>
    <row r="29" spans="1:11" ht="21" customHeight="1" thickBot="1">
      <c r="B29" s="3"/>
      <c r="C29" s="3"/>
      <c r="D29" s="3"/>
      <c r="E29" s="3"/>
      <c r="F29" s="3"/>
      <c r="G29" s="317"/>
      <c r="H29" s="794" t="str">
        <f>'Introducerea datelor'!B64</f>
        <v>Zile necesare pentru debursare către SR</v>
      </c>
      <c r="I29" s="795"/>
      <c r="J29" s="298">
        <f>+'Introducerea datelor'!C64</f>
        <v>0</v>
      </c>
      <c r="K29" s="543">
        <f>+'Introducerea datelor'!D64</f>
        <v>0</v>
      </c>
    </row>
    <row r="30" spans="1:11">
      <c r="B30" s="3"/>
      <c r="C30" s="3"/>
      <c r="D30" s="3"/>
      <c r="E30" s="3"/>
      <c r="F30" s="3"/>
      <c r="G30" s="3"/>
      <c r="H30" s="3"/>
      <c r="I30" s="3"/>
      <c r="J30" s="3"/>
      <c r="K30" s="3"/>
    </row>
    <row r="31" spans="1:11">
      <c r="B31" s="3"/>
      <c r="C31" s="15"/>
      <c r="D31" s="232"/>
      <c r="E31" s="3"/>
      <c r="F31" s="3"/>
      <c r="G31" s="3"/>
      <c r="H31" s="3"/>
      <c r="I31" s="3"/>
      <c r="J31" s="3"/>
      <c r="K31" s="3"/>
    </row>
    <row r="32" spans="1:11">
      <c r="B32" s="3"/>
      <c r="C32" s="15"/>
      <c r="D32" s="232"/>
      <c r="E32" s="3"/>
      <c r="F32" s="3"/>
      <c r="G32" s="3"/>
      <c r="H32" s="3"/>
      <c r="I32" s="3"/>
      <c r="J32" s="3"/>
      <c r="K32" s="3"/>
    </row>
    <row r="34" spans="5:5">
      <c r="E34" s="19"/>
    </row>
  </sheetData>
  <mergeCells count="19">
    <mergeCell ref="B2:K2"/>
    <mergeCell ref="D5:I5"/>
    <mergeCell ref="I4:J4"/>
    <mergeCell ref="I3:J3"/>
    <mergeCell ref="E3:H3"/>
    <mergeCell ref="C3:D3"/>
    <mergeCell ref="C4:D4"/>
    <mergeCell ref="E4:H4"/>
    <mergeCell ref="H29:I29"/>
    <mergeCell ref="H28:I28"/>
    <mergeCell ref="H27:I27"/>
    <mergeCell ref="H26:I26"/>
    <mergeCell ref="E6:H6"/>
    <mergeCell ref="H25:K25"/>
    <mergeCell ref="C9:F9"/>
    <mergeCell ref="H22:K22"/>
    <mergeCell ref="I23:K23"/>
    <mergeCell ref="C23:F23"/>
    <mergeCell ref="I9:K9"/>
  </mergeCells>
  <phoneticPr fontId="30" type="noConversion"/>
  <conditionalFormatting sqref="K27:K29">
    <cfRule type="cellIs" dxfId="41" priority="4" stopIfTrue="1" operator="greaterThan">
      <formula>J27</formula>
    </cfRule>
    <cfRule type="cellIs" dxfId="40" priority="5" stopIfTrue="1" operator="between">
      <formula>J27</formula>
      <formula>1</formula>
    </cfRule>
    <cfRule type="cellIs" dxfId="39" priority="6" stopIfTrue="1" operator="equal">
      <formula>0</formula>
    </cfRule>
  </conditionalFormatting>
  <conditionalFormatting sqref="C4:D4">
    <cfRule type="cellIs" dxfId="38" priority="1" stopIfTrue="1" operator="equal">
      <formula>"C"</formula>
    </cfRule>
    <cfRule type="cellIs" dxfId="37" priority="2" stopIfTrue="1" operator="equal">
      <formula>"B2"</formula>
    </cfRule>
    <cfRule type="cellIs" dxfId="36" priority="3" stopIfTrue="1" operator="equal">
      <formula>"B1"</formula>
    </cfRule>
  </conditionalFormatting>
  <pageMargins left="0.25" right="0.25" top="0.75" bottom="0.75" header="0.3" footer="0.3"/>
  <pageSetup paperSize="9" scale="81" orientation="portrait" r:id="rId1"/>
  <headerFooter>
    <oddFooter>&amp;L
&amp;C&amp;A&amp;RV1.0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6"/>
  <sheetViews>
    <sheetView showGridLines="0" zoomScaleNormal="100" zoomScalePageLayoutView="85" workbookViewId="0">
      <selection activeCell="I26" sqref="I26:L26"/>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5703125" customWidth="1"/>
    <col min="12" max="12" width="14.140625" customWidth="1"/>
  </cols>
  <sheetData>
    <row r="1" spans="1:16" ht="28.5" customHeight="1">
      <c r="C1" s="228"/>
      <c r="E1" s="229"/>
    </row>
    <row r="2" spans="1:16" ht="27.75" customHeight="1">
      <c r="B2" s="830" t="str">
        <f>+"Dashboard:  "&amp;"  "&amp;IF(+'Introducerea datelor'!C4="Please Select","",'Introducerea datelor'!C4&amp;" - ")&amp;IF('Introducerea datelor'!G6="Please Select","",'Introducerea datelor'!G6)</f>
        <v>Dashboard:    Moldova - HIV / AIDS</v>
      </c>
      <c r="C2" s="830"/>
      <c r="D2" s="830"/>
      <c r="E2" s="830"/>
      <c r="F2" s="830"/>
      <c r="G2" s="830"/>
      <c r="H2" s="830"/>
      <c r="I2" s="830"/>
      <c r="J2" s="830"/>
      <c r="K2" s="830"/>
      <c r="L2" s="830"/>
      <c r="M2" s="26"/>
      <c r="N2" s="26"/>
      <c r="O2" s="26"/>
      <c r="P2" s="26"/>
    </row>
    <row r="3" spans="1:16">
      <c r="B3" s="24" t="str">
        <f>+IF('Introducerea datelor'!G8="Please Select","",'Introducerea datelor'!G8)</f>
        <v/>
      </c>
      <c r="C3" s="828">
        <f>+IF('Introducerea datelor'!I8="Please Select","",'Introducerea datelor'!I8)</f>
        <v>0</v>
      </c>
      <c r="D3" s="828"/>
      <c r="E3" s="829"/>
      <c r="F3" s="829"/>
      <c r="G3" s="829"/>
      <c r="H3" s="829"/>
      <c r="I3" s="829"/>
      <c r="J3" s="832" t="str">
        <f>+'Introducerea datelor'!B16</f>
        <v>Perioada de Raportare:</v>
      </c>
      <c r="K3" s="832"/>
      <c r="L3" s="195" t="str">
        <f>+'Introducerea datelor'!C16</f>
        <v>P5</v>
      </c>
    </row>
    <row r="4" spans="1:16">
      <c r="B4" s="24" t="str">
        <f>+'Introducerea datelor'!B12</f>
        <v>Ultimul Rating:</v>
      </c>
      <c r="C4" s="817" t="str">
        <f>+IF('Introducerea datelor'!C12="Please Select","",'Introducerea datelor'!C12)</f>
        <v>A1</v>
      </c>
      <c r="D4" s="817"/>
      <c r="E4" s="829" t="str">
        <f>+'Introducerea datelor'!C8</f>
        <v>IP "UCIMP DS"</v>
      </c>
      <c r="F4" s="829"/>
      <c r="G4" s="829"/>
      <c r="H4" s="829"/>
      <c r="I4" s="829"/>
      <c r="J4" s="832" t="str">
        <f>+'Introducerea datelor'!D16</f>
        <v>De la:</v>
      </c>
      <c r="K4" s="836"/>
      <c r="L4" s="197">
        <f>+IF(ISBLANK('Introducerea datelor'!E16),"",'Introducerea datelor'!E16)</f>
        <v>42736</v>
      </c>
    </row>
    <row r="5" spans="1:16" ht="31.5" customHeight="1">
      <c r="B5" s="24"/>
      <c r="C5" s="24"/>
      <c r="D5" s="839" t="str">
        <f>+'Introducerea datelor'!G4</f>
        <v xml:space="preserve">Fortificarea controlului infecției HIV în RM (2015-2017)
</v>
      </c>
      <c r="E5" s="839"/>
      <c r="F5" s="839"/>
      <c r="G5" s="839"/>
      <c r="H5" s="839"/>
      <c r="I5" s="839"/>
      <c r="J5" s="839"/>
      <c r="K5" s="24" t="str">
        <f>+'Introducerea datelor'!F16</f>
        <v>Pînă la:</v>
      </c>
      <c r="L5" s="197">
        <f>+IF(ISBLANK('Introducerea datelor'!G16),"",'Introducerea datelor'!G16)</f>
        <v>42916</v>
      </c>
    </row>
    <row r="6" spans="1:16" ht="18.75">
      <c r="B6" s="23"/>
      <c r="C6" s="24"/>
      <c r="D6" s="25"/>
      <c r="E6" s="831" t="s">
        <v>48</v>
      </c>
      <c r="F6" s="831"/>
      <c r="G6" s="831"/>
      <c r="H6" s="831"/>
      <c r="I6" s="831"/>
    </row>
    <row r="7" spans="1:16" ht="22.5" customHeight="1">
      <c r="B7" s="366" t="str">
        <f>+'Introducerea datelor'!B69&amp;"   "&amp;+J3&amp;" "&amp;+L3</f>
        <v>M1: Statutul Condițiilor Precedente și a Acțiunilor Prestabilite în Timp    Perioada de Raportare: P5</v>
      </c>
      <c r="C7" s="21"/>
      <c r="H7" s="366" t="str">
        <f>+'Introducerea datelor'!B76&amp;"   "&amp;+J3&amp;"  "&amp;+L3</f>
        <v>M2: Statutul pozițiilor cheie ale RP    Perioada de Raportare:  P5</v>
      </c>
    </row>
    <row r="8" spans="1:16" ht="171" customHeight="1">
      <c r="B8" s="343" t="s">
        <v>3</v>
      </c>
      <c r="C8" s="819" t="s">
        <v>521</v>
      </c>
      <c r="D8" s="822"/>
      <c r="E8" s="822"/>
      <c r="F8" s="823"/>
      <c r="G8" s="367"/>
      <c r="H8" s="342" t="s">
        <v>3</v>
      </c>
      <c r="I8" s="811" t="s">
        <v>474</v>
      </c>
      <c r="J8" s="837"/>
      <c r="K8" s="837"/>
      <c r="L8" s="838"/>
    </row>
    <row r="9" spans="1:16" s="36" customFormat="1" ht="112.5" customHeight="1">
      <c r="B9" s="210"/>
      <c r="C9" s="544"/>
      <c r="D9" s="544"/>
      <c r="E9" s="544"/>
      <c r="F9" s="544"/>
      <c r="G9" s="545"/>
      <c r="H9" s="211"/>
      <c r="I9" s="546"/>
      <c r="J9" s="547"/>
      <c r="K9" s="547"/>
      <c r="L9" s="547"/>
    </row>
    <row r="10" spans="1:16" ht="48" customHeight="1">
      <c r="B10" s="19"/>
      <c r="C10" s="19"/>
      <c r="D10" s="19"/>
      <c r="E10" s="19"/>
      <c r="F10" s="19"/>
      <c r="G10" s="19"/>
      <c r="H10" s="19"/>
    </row>
    <row r="11" spans="1:16">
      <c r="A11" s="47"/>
      <c r="B11" s="19"/>
      <c r="C11" s="19"/>
      <c r="D11" s="843"/>
      <c r="E11" s="571"/>
      <c r="F11" s="571"/>
      <c r="G11" s="204"/>
      <c r="H11" s="19"/>
      <c r="N11" s="49"/>
      <c r="O11" s="49"/>
      <c r="P11" s="48"/>
    </row>
    <row r="12" spans="1:16">
      <c r="B12" s="19"/>
      <c r="C12" s="28"/>
      <c r="D12" s="843"/>
      <c r="E12" s="28"/>
      <c r="F12" s="28"/>
      <c r="G12" s="28"/>
      <c r="H12" s="28"/>
      <c r="N12" s="19"/>
      <c r="O12" s="19"/>
    </row>
    <row r="13" spans="1:16">
      <c r="B13" s="28"/>
      <c r="C13" s="79"/>
      <c r="D13" s="80"/>
      <c r="E13" s="80"/>
      <c r="F13" s="80"/>
      <c r="G13" s="80"/>
      <c r="H13" s="81"/>
    </row>
    <row r="14" spans="1:16" ht="27.75" customHeight="1">
      <c r="B14" s="366" t="str">
        <f>+'Introducerea datelor'!B81&amp;"     "&amp;+J3&amp;" "&amp;+L3</f>
        <v>M3: Aranjamente contractuale (SR)      Perioada de Raportare: P5</v>
      </c>
      <c r="H14" s="366" t="str">
        <f>+'Introducerea datelor'!B86&amp;"          "&amp;+J3&amp;" "&amp;+L3</f>
        <v>M4: Numărul rapoartelor complete recepționate la timp          Perioada de Raportare: P5</v>
      </c>
    </row>
    <row r="15" spans="1:16" ht="26.25" customHeight="1">
      <c r="B15" s="343" t="s">
        <v>3</v>
      </c>
      <c r="C15" s="819" t="s">
        <v>411</v>
      </c>
      <c r="D15" s="820"/>
      <c r="E15" s="820"/>
      <c r="F15" s="821"/>
      <c r="G15" s="367"/>
      <c r="H15" s="342" t="s">
        <v>3</v>
      </c>
      <c r="I15" s="819" t="s">
        <v>411</v>
      </c>
      <c r="J15" s="822"/>
      <c r="K15" s="822"/>
      <c r="L15" s="823"/>
    </row>
    <row r="16" spans="1:16">
      <c r="B16" s="29"/>
      <c r="H16" s="30"/>
    </row>
    <row r="17" spans="2:16">
      <c r="M17" s="83"/>
    </row>
    <row r="25" spans="2:16" ht="41.25" customHeight="1">
      <c r="B25" s="818" t="str">
        <f>+'Introducerea datelor'!B92</f>
        <v xml:space="preserve">M5: Bugetul și Procurarea produselor medicale, echipamentului medical, medicamentelor și produselor farmaceutice </v>
      </c>
      <c r="C25" s="818"/>
      <c r="D25" s="818"/>
      <c r="E25" s="818"/>
      <c r="F25" s="818"/>
      <c r="H25" s="366" t="str">
        <f>+'Introducerea datelor'!B105&amp;"      "&amp;+J3&amp;"  "&amp;+L3</f>
        <v>M6: Diferență între stocul curent și stocul de siguranță      Perioada de Raportare:  P5</v>
      </c>
    </row>
    <row r="26" spans="2:16" s="497" customFormat="1" ht="84" customHeight="1">
      <c r="B26" s="494" t="s">
        <v>3</v>
      </c>
      <c r="C26" s="825" t="s">
        <v>522</v>
      </c>
      <c r="D26" s="826"/>
      <c r="E26" s="826"/>
      <c r="F26" s="827"/>
      <c r="G26" s="495"/>
      <c r="H26" s="496" t="s">
        <v>3</v>
      </c>
      <c r="I26" s="840" t="s">
        <v>467</v>
      </c>
      <c r="J26" s="841"/>
      <c r="K26" s="841"/>
      <c r="L26" s="842"/>
      <c r="N26" s="499"/>
      <c r="O26" s="499"/>
      <c r="P26" s="499"/>
    </row>
    <row r="27" spans="2:16" ht="7.5" customHeight="1"/>
    <row r="28" spans="2:16" ht="44.25" hidden="1" customHeight="1">
      <c r="F28" s="323"/>
      <c r="G28" s="323"/>
      <c r="H28" s="216" t="s">
        <v>17</v>
      </c>
      <c r="I28" s="319" t="s">
        <v>58</v>
      </c>
      <c r="J28" s="340" t="s">
        <v>269</v>
      </c>
      <c r="K28" s="215" t="s">
        <v>265</v>
      </c>
      <c r="L28" s="320" t="s">
        <v>264</v>
      </c>
    </row>
    <row r="29" spans="2:16" ht="15" hidden="1" customHeight="1">
      <c r="F29" s="323"/>
      <c r="G29" s="323"/>
      <c r="H29" s="833" t="str">
        <f>+'Introducerea datelor'!B108</f>
        <v>Please Select</v>
      </c>
      <c r="I29" s="548" t="str">
        <f>+'Introducerea datelor'!C108</f>
        <v>Please Select</v>
      </c>
      <c r="J29" s="430" t="str">
        <f>+'Introducerea datelor'!I108</f>
        <v/>
      </c>
      <c r="K29" s="431">
        <f>+'Introducerea datelor'!J108</f>
        <v>0</v>
      </c>
      <c r="L29" s="409" t="str">
        <f>+'Introducerea datelor'!K108</f>
        <v/>
      </c>
    </row>
    <row r="30" spans="2:16" hidden="1">
      <c r="F30" s="323"/>
      <c r="G30" s="323"/>
      <c r="H30" s="834"/>
      <c r="I30" s="321" t="str">
        <f>+'Introducerea datelor'!C109</f>
        <v>Please Select</v>
      </c>
      <c r="J30" s="430" t="str">
        <f>+'Introducerea datelor'!I109</f>
        <v/>
      </c>
      <c r="K30" s="431">
        <f>+'Introducerea datelor'!J109</f>
        <v>0</v>
      </c>
      <c r="L30" s="410" t="str">
        <f>+'Introducerea datelor'!K109</f>
        <v/>
      </c>
    </row>
    <row r="31" spans="2:16" hidden="1">
      <c r="F31" s="323"/>
      <c r="G31" s="323"/>
      <c r="H31" s="834"/>
      <c r="I31" s="321" t="str">
        <f>+'Introducerea datelor'!C110</f>
        <v>Please Select</v>
      </c>
      <c r="J31" s="430" t="str">
        <f>+'Introducerea datelor'!I110</f>
        <v/>
      </c>
      <c r="K31" s="431">
        <f>+'Introducerea datelor'!J110</f>
        <v>0</v>
      </c>
      <c r="L31" s="409" t="str">
        <f>+'Introducerea datelor'!K110</f>
        <v/>
      </c>
    </row>
    <row r="32" spans="2:16" ht="15.75" hidden="1" thickBot="1">
      <c r="F32" s="323"/>
      <c r="G32" s="323"/>
      <c r="H32" s="835"/>
      <c r="I32" s="322" t="str">
        <f>+'Introducerea datelor'!C111</f>
        <v>Please Select</v>
      </c>
      <c r="J32" s="432" t="str">
        <f>+'Introducerea datelor'!I111</f>
        <v/>
      </c>
      <c r="K32" s="433">
        <f>+'Introducerea datelor'!J111</f>
        <v>0</v>
      </c>
      <c r="L32" s="409" t="str">
        <f>+'Introducerea datelor'!K111</f>
        <v/>
      </c>
    </row>
    <row r="33" spans="2:12" ht="11.25" customHeight="1"/>
    <row r="34" spans="2:12" ht="46.5" customHeight="1">
      <c r="F34" s="19"/>
      <c r="G34" s="19"/>
      <c r="H34" s="19"/>
      <c r="I34" s="19"/>
      <c r="J34" s="19"/>
      <c r="K34" s="19"/>
      <c r="L34" s="19"/>
    </row>
    <row r="35" spans="2:12" ht="73.5" customHeight="1"/>
    <row r="36" spans="2:12" ht="24.75" customHeight="1">
      <c r="B36" s="824" t="str">
        <f>+'Introducerea datelor'!B102</f>
        <v>* Include numai AFR categoriile 4, 5 și 6  (Produse medicale și Echipamente medicale &amp; Medicamente și Produse farmaceutice)</v>
      </c>
      <c r="C36" s="824"/>
      <c r="D36" s="824"/>
      <c r="E36" s="824"/>
      <c r="F36" s="19"/>
      <c r="G36" s="19"/>
      <c r="H36" s="212"/>
      <c r="I36" s="213"/>
      <c r="J36" s="214"/>
      <c r="K36" s="204"/>
      <c r="L36" s="20"/>
    </row>
  </sheetData>
  <mergeCells count="20">
    <mergeCell ref="H29:H32"/>
    <mergeCell ref="J4:K4"/>
    <mergeCell ref="I8:L8"/>
    <mergeCell ref="D5:J5"/>
    <mergeCell ref="I15:L15"/>
    <mergeCell ref="I26:L26"/>
    <mergeCell ref="D11:D12"/>
    <mergeCell ref="C3:D3"/>
    <mergeCell ref="E4:I4"/>
    <mergeCell ref="B2:L2"/>
    <mergeCell ref="C4:D4"/>
    <mergeCell ref="E6:I6"/>
    <mergeCell ref="E3:I3"/>
    <mergeCell ref="J3:K3"/>
    <mergeCell ref="B25:F25"/>
    <mergeCell ref="C15:F15"/>
    <mergeCell ref="E11:F11"/>
    <mergeCell ref="C8:F8"/>
    <mergeCell ref="B36:E36"/>
    <mergeCell ref="C26:F26"/>
  </mergeCells>
  <phoneticPr fontId="30" type="noConversion"/>
  <conditionalFormatting sqref="D13">
    <cfRule type="cellIs" dxfId="35" priority="1" stopIfTrue="1" operator="greaterThan">
      <formula>0</formula>
    </cfRule>
  </conditionalFormatting>
  <conditionalFormatting sqref="E13">
    <cfRule type="cellIs" dxfId="34" priority="2" stopIfTrue="1" operator="greaterThan">
      <formula>0</formula>
    </cfRule>
  </conditionalFormatting>
  <conditionalFormatting sqref="F13:G13">
    <cfRule type="cellIs" dxfId="33" priority="3" stopIfTrue="1" operator="greaterThan">
      <formula>0</formula>
    </cfRule>
  </conditionalFormatting>
  <conditionalFormatting sqref="C4:D4">
    <cfRule type="cellIs" dxfId="32" priority="4" stopIfTrue="1" operator="equal">
      <formula>"C"</formula>
    </cfRule>
    <cfRule type="cellIs" dxfId="31" priority="5" stopIfTrue="1" operator="equal">
      <formula>"B2"</formula>
    </cfRule>
    <cfRule type="cellIs" dxfId="30" priority="6" stopIfTrue="1" operator="equal">
      <formula>"B1"</formula>
    </cfRule>
  </conditionalFormatting>
  <conditionalFormatting sqref="L29 L31:L32">
    <cfRule type="cellIs" dxfId="29" priority="13" stopIfTrue="1" operator="lessThan">
      <formula>1</formula>
    </cfRule>
    <cfRule type="cellIs" dxfId="28" priority="14" stopIfTrue="1" operator="between">
      <formula>3</formula>
      <formula>17</formula>
    </cfRule>
    <cfRule type="cellIs" dxfId="27" priority="15" stopIfTrue="1" operator="between">
      <formula>1</formula>
      <formula>3</formula>
    </cfRule>
  </conditionalFormatting>
  <conditionalFormatting sqref="L30">
    <cfRule type="cellIs" dxfId="26" priority="16" stopIfTrue="1" operator="lessThan">
      <formula>1</formula>
    </cfRule>
    <cfRule type="cellIs" dxfId="25" priority="17" stopIfTrue="1" operator="between">
      <formula>3</formula>
      <formula>100</formula>
    </cfRule>
    <cfRule type="cellIs" dxfId="24" priority="18" stopIfTrue="1" operator="between">
      <formula>1</formula>
      <formula>3</formula>
    </cfRule>
  </conditionalFormatting>
  <pageMargins left="0.25" right="0.25" top="0.75" bottom="0.75" header="0.3" footer="0.3"/>
  <pageSetup paperSize="9" scale="67" orientation="portrait" r:id="rId1"/>
  <headerFooter alignWithMargins="0">
    <oddFooter>&amp;L&amp;F&amp;C&amp;A&amp;RV1.0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3"/>
  <sheetViews>
    <sheetView showGridLines="0" topLeftCell="A19" zoomScaleNormal="100" zoomScalePageLayoutView="115" workbookViewId="0">
      <selection activeCell="M9" sqref="M9:Q9"/>
    </sheetView>
  </sheetViews>
  <sheetFormatPr defaultColWidth="11" defaultRowHeight="15"/>
  <cols>
    <col min="1" max="1" width="0.42578125" customWidth="1"/>
    <col min="2" max="2" width="13.85546875" customWidth="1"/>
    <col min="3" max="3" width="16.140625" customWidth="1"/>
    <col min="4" max="4" width="17.42578125" customWidth="1"/>
    <col min="5" max="5" width="8" customWidth="1"/>
    <col min="6" max="6" width="8.7109375" customWidth="1"/>
    <col min="7" max="7" width="5.7109375" customWidth="1"/>
    <col min="8" max="8" width="6.28515625" customWidth="1"/>
    <col min="9" max="9" width="6" customWidth="1"/>
    <col min="10" max="10" width="4.140625" customWidth="1"/>
    <col min="11" max="11" width="12.42578125" customWidth="1"/>
    <col min="12" max="12" width="9.42578125" customWidth="1"/>
    <col min="13" max="13" width="5" customWidth="1"/>
    <col min="14" max="14" width="6.5703125" customWidth="1"/>
    <col min="15" max="15" width="8.5703125" customWidth="1"/>
    <col min="16" max="17" width="10.7109375" customWidth="1"/>
    <col min="18" max="18" width="6.5703125" customWidth="1"/>
  </cols>
  <sheetData>
    <row r="1" spans="1:35" ht="26.25" customHeight="1">
      <c r="A1" s="3"/>
      <c r="B1" s="3"/>
      <c r="C1" s="3"/>
      <c r="D1" s="3"/>
      <c r="E1" s="3"/>
      <c r="F1" s="3"/>
      <c r="G1" s="3"/>
      <c r="H1" s="3"/>
      <c r="I1" s="3"/>
      <c r="J1" s="3"/>
      <c r="K1" s="3"/>
      <c r="L1" s="3"/>
      <c r="M1" s="3"/>
      <c r="N1" s="3"/>
      <c r="O1" s="3"/>
      <c r="P1" s="3"/>
    </row>
    <row r="2" spans="1:35" ht="21.75" customHeight="1">
      <c r="A2" s="3"/>
      <c r="B2" s="851" t="str">
        <f>+"Dashboard:  "&amp;"  "&amp;IF(+'Introducerea datelor'!C4="Please Select","",'Introducerea datelor'!C4&amp;" - ")&amp;IF('Introducerea datelor'!G6="Please Select","",'Introducerea datelor'!G6)</f>
        <v>Dashboard:    Moldova - HIV / AIDS</v>
      </c>
      <c r="C2" s="851"/>
      <c r="D2" s="851"/>
      <c r="E2" s="851"/>
      <c r="F2" s="851"/>
      <c r="G2" s="851"/>
      <c r="H2" s="851"/>
      <c r="I2" s="851"/>
      <c r="J2" s="851"/>
      <c r="K2" s="851"/>
      <c r="L2" s="851"/>
      <c r="M2" s="851"/>
      <c r="N2" s="851"/>
      <c r="O2" s="851"/>
      <c r="P2" s="851"/>
      <c r="Q2" s="851"/>
    </row>
    <row r="3" spans="1:35" ht="18.75">
      <c r="A3" s="3"/>
      <c r="B3" s="130" t="str">
        <f>+IF('Introducerea datelor'!G8="Please Select","",'Introducerea datelor'!G8)</f>
        <v/>
      </c>
      <c r="C3" s="816">
        <f>+IF('Introducerea datelor'!I8="Please Select","",'Introducerea datelor'!I8)</f>
        <v>0</v>
      </c>
      <c r="D3" s="816"/>
      <c r="E3" s="815"/>
      <c r="F3" s="815"/>
      <c r="G3" s="815"/>
      <c r="H3" s="815"/>
      <c r="I3" s="854"/>
      <c r="J3" s="854"/>
      <c r="K3" s="854"/>
      <c r="L3" s="3"/>
      <c r="M3" s="3"/>
      <c r="O3" s="813" t="str">
        <f>+'Introducerea datelor'!B16</f>
        <v>Perioada de Raportare:</v>
      </c>
      <c r="P3" s="813"/>
      <c r="Q3" s="483" t="str">
        <f>+'Introducerea datelor'!C16</f>
        <v>P5</v>
      </c>
      <c r="S3" s="36"/>
    </row>
    <row r="4" spans="1:35" ht="12" customHeight="1">
      <c r="A4" s="3"/>
      <c r="B4" s="130" t="str">
        <f>+'Introducerea datelor'!B12</f>
        <v>Ultimul Rating:</v>
      </c>
      <c r="C4" s="855" t="str">
        <f>+IF('Introducerea datelor'!C12="Please Select","",'Introducerea datelor'!C12)</f>
        <v>A1</v>
      </c>
      <c r="D4" s="855"/>
      <c r="E4" s="815" t="str">
        <f>+'Introducerea datelor'!C8</f>
        <v>IP "UCIMP DS"</v>
      </c>
      <c r="F4" s="815"/>
      <c r="G4" s="815"/>
      <c r="H4" s="815"/>
      <c r="I4" s="815"/>
      <c r="J4" s="815"/>
      <c r="K4" s="815"/>
      <c r="L4" s="815"/>
      <c r="M4" s="3"/>
      <c r="O4" s="325"/>
      <c r="P4" s="130" t="str">
        <f>+'Introducerea datelor'!D16</f>
        <v>De la:</v>
      </c>
      <c r="Q4" s="326">
        <f>+IF(ISBLANK('Introducerea datelor'!E16),"",'Introducerea datelor'!E16)</f>
        <v>42736</v>
      </c>
      <c r="S4" s="36"/>
      <c r="Y4" s="71"/>
      <c r="Z4" s="71"/>
      <c r="AA4" s="71"/>
      <c r="AB4" s="71"/>
      <c r="AC4" s="71"/>
    </row>
    <row r="5" spans="1:35" ht="54.75" customHeight="1">
      <c r="A5" s="3"/>
      <c r="B5" s="130"/>
      <c r="C5" s="130"/>
      <c r="D5" s="852" t="str">
        <f>+'Introducerea datelor'!G4</f>
        <v xml:space="preserve">Fortificarea controlului infecției HIV în RM (2015-2017)
</v>
      </c>
      <c r="E5" s="852"/>
      <c r="F5" s="852"/>
      <c r="G5" s="852"/>
      <c r="H5" s="852"/>
      <c r="I5" s="852"/>
      <c r="J5" s="852"/>
      <c r="K5" s="852"/>
      <c r="L5" s="852"/>
      <c r="M5" s="852"/>
      <c r="N5" s="852"/>
      <c r="P5" s="130" t="str">
        <f>+'Introducerea datelor'!F16</f>
        <v>Pînă la:</v>
      </c>
      <c r="Q5" s="326">
        <f>+IF(ISBLANK('Introducerea datelor'!G16),"",'Introducerea datelor'!G16)</f>
        <v>42916</v>
      </c>
      <c r="S5" s="486"/>
      <c r="T5" s="223"/>
      <c r="U5" s="223"/>
      <c r="V5" s="223"/>
      <c r="W5" s="223"/>
      <c r="X5" s="223"/>
      <c r="Y5" s="71"/>
      <c r="Z5" s="71"/>
      <c r="AA5" s="71" t="s">
        <v>27</v>
      </c>
      <c r="AB5" s="71"/>
      <c r="AC5" s="71" t="s">
        <v>227</v>
      </c>
      <c r="AD5" s="223"/>
      <c r="AE5" s="223"/>
      <c r="AF5" s="223"/>
      <c r="AG5" s="223"/>
      <c r="AH5" s="223"/>
      <c r="AI5" s="223"/>
    </row>
    <row r="6" spans="1:35" ht="19.5" customHeight="1">
      <c r="A6" s="3"/>
      <c r="B6" s="130"/>
      <c r="C6" s="130"/>
      <c r="D6" s="221"/>
      <c r="E6" s="221"/>
      <c r="F6" s="853" t="s">
        <v>484</v>
      </c>
      <c r="G6" s="853"/>
      <c r="H6" s="853"/>
      <c r="I6" s="853"/>
      <c r="J6" s="853"/>
      <c r="K6" s="853"/>
      <c r="L6" s="221"/>
      <c r="M6" s="3"/>
      <c r="N6" s="3"/>
      <c r="O6" s="198"/>
      <c r="P6" s="252"/>
      <c r="S6" s="486"/>
      <c r="T6" s="223"/>
      <c r="U6" s="223"/>
      <c r="V6" s="223"/>
      <c r="W6" s="223"/>
      <c r="X6" s="223"/>
      <c r="Y6" s="71"/>
      <c r="Z6" s="71"/>
      <c r="AA6" s="71"/>
      <c r="AB6" s="71"/>
      <c r="AC6" s="71"/>
      <c r="AD6" s="223"/>
      <c r="AE6" s="223"/>
      <c r="AF6" s="223"/>
      <c r="AG6" s="223"/>
      <c r="AH6" s="223"/>
      <c r="AI6" s="223"/>
    </row>
    <row r="7" spans="1:35" ht="3" customHeight="1">
      <c r="A7" s="3"/>
      <c r="B7" s="130"/>
      <c r="C7" s="130"/>
      <c r="D7" s="221"/>
      <c r="E7" s="221"/>
      <c r="F7" s="221"/>
      <c r="G7" s="221"/>
      <c r="H7" s="221"/>
      <c r="I7" s="221"/>
      <c r="J7" s="221"/>
      <c r="K7" s="221"/>
      <c r="L7" s="221"/>
      <c r="M7" s="3"/>
      <c r="N7" s="3"/>
      <c r="O7" s="198"/>
      <c r="P7" s="197"/>
      <c r="Q7" s="197"/>
      <c r="S7" s="223"/>
      <c r="T7" s="223"/>
      <c r="U7" s="223"/>
      <c r="V7" s="223"/>
      <c r="W7" s="223"/>
      <c r="X7" s="223"/>
      <c r="Y7" s="71"/>
      <c r="Z7" s="71"/>
      <c r="AA7" s="71"/>
      <c r="AB7" s="71"/>
      <c r="AC7" s="71"/>
      <c r="AD7" s="223"/>
      <c r="AE7" s="223"/>
      <c r="AF7" s="223"/>
      <c r="AG7" s="223"/>
      <c r="AH7" s="223"/>
      <c r="AI7" s="223"/>
    </row>
    <row r="8" spans="1:35" ht="60" customHeight="1">
      <c r="A8" s="3"/>
      <c r="B8" s="847" t="str">
        <f>+'Introducerea datelor'!B118</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C8" s="847"/>
      <c r="D8" s="847"/>
      <c r="E8" s="847"/>
      <c r="F8" s="848" t="str">
        <f>+'Introducerea datelor'!B120</f>
        <v xml:space="preserve">PMTCT-2: Percentage of HIV-positive pregnant women who received antiretrovirals to reduce the risk of mother-to-child transmission // Procentul femeilor gravide infectate cu HIV care au beneficiat de tratament antiretroviral in vederea reducerii riscului de transmitere materno-fetala a infectiei </v>
      </c>
      <c r="G8" s="848"/>
      <c r="H8" s="848"/>
      <c r="I8" s="848"/>
      <c r="J8" s="848"/>
      <c r="K8" s="848"/>
      <c r="L8" s="848" t="str">
        <f>+'Introducerea datelor'!B124</f>
        <v>TCS-1: Percentage of adults and children currently receiving antiretroviral therapy among all adults and children living with HIV // Procentul adultilor si copiilor in TARV in totalul adultilor si copiilor care traiesc cu HIV</v>
      </c>
      <c r="M8" s="848"/>
      <c r="N8" s="848"/>
      <c r="O8" s="848"/>
      <c r="P8" s="848"/>
      <c r="Q8" s="848"/>
      <c r="S8" s="223"/>
      <c r="T8" s="223"/>
      <c r="U8" s="223"/>
      <c r="V8" s="223"/>
      <c r="W8" s="223"/>
      <c r="X8" s="223"/>
      <c r="Y8" s="71"/>
      <c r="Z8" s="71"/>
      <c r="AA8" s="71"/>
      <c r="AB8" s="71"/>
      <c r="AC8" s="71"/>
      <c r="AD8" s="223"/>
      <c r="AE8" s="223"/>
      <c r="AF8" s="223"/>
      <c r="AG8" s="223"/>
      <c r="AH8" s="223"/>
      <c r="AI8" s="223"/>
    </row>
    <row r="9" spans="1:35" ht="59.25" customHeight="1">
      <c r="A9" s="3"/>
      <c r="B9" s="449" t="s">
        <v>301</v>
      </c>
      <c r="C9" s="844" t="s">
        <v>523</v>
      </c>
      <c r="D9" s="849"/>
      <c r="E9" s="850"/>
      <c r="F9" s="449" t="s">
        <v>302</v>
      </c>
      <c r="G9" s="844" t="s">
        <v>525</v>
      </c>
      <c r="H9" s="849"/>
      <c r="I9" s="849"/>
      <c r="J9" s="849"/>
      <c r="K9" s="850"/>
      <c r="L9" s="449" t="s">
        <v>303</v>
      </c>
      <c r="M9" s="844" t="s">
        <v>524</v>
      </c>
      <c r="N9" s="845"/>
      <c r="O9" s="845"/>
      <c r="P9" s="845"/>
      <c r="Q9" s="846"/>
      <c r="S9" s="223"/>
      <c r="T9" s="223"/>
      <c r="U9" s="223"/>
      <c r="V9" s="223"/>
      <c r="W9" s="223"/>
      <c r="X9" s="223"/>
      <c r="Y9" s="223"/>
      <c r="Z9" s="223"/>
      <c r="AA9" s="223"/>
      <c r="AB9" s="223"/>
      <c r="AC9" s="223"/>
      <c r="AD9" s="223"/>
      <c r="AE9" s="223"/>
      <c r="AF9" s="223"/>
      <c r="AG9" s="223"/>
      <c r="AH9" s="223"/>
      <c r="AI9" s="223"/>
    </row>
    <row r="10" spans="1:35" ht="18.75" customHeight="1">
      <c r="A10" s="3"/>
      <c r="B10" s="130"/>
      <c r="C10" s="130"/>
      <c r="D10" s="221"/>
      <c r="E10" s="221"/>
      <c r="F10" s="221"/>
      <c r="G10" s="221"/>
      <c r="H10" s="221"/>
      <c r="I10" s="221"/>
      <c r="J10" s="221"/>
      <c r="K10" s="221"/>
      <c r="L10" s="221"/>
      <c r="M10" s="3"/>
      <c r="N10" s="3"/>
      <c r="O10" s="198"/>
      <c r="P10" s="197"/>
      <c r="S10" s="223"/>
      <c r="T10" s="223"/>
      <c r="U10" s="223"/>
      <c r="V10" s="223"/>
      <c r="W10" s="223"/>
      <c r="X10" s="223"/>
      <c r="Y10" s="223"/>
      <c r="Z10" s="223"/>
      <c r="AA10" s="223"/>
      <c r="AB10" s="223"/>
      <c r="AC10" s="223"/>
      <c r="AD10" s="223"/>
      <c r="AE10" s="223"/>
      <c r="AF10" s="223"/>
      <c r="AG10" s="223"/>
      <c r="AH10" s="223"/>
      <c r="AI10" s="223"/>
    </row>
    <row r="11" spans="1:35" ht="18.75" customHeight="1">
      <c r="A11" s="3"/>
      <c r="B11" s="130"/>
      <c r="C11" s="130"/>
      <c r="D11" s="221"/>
      <c r="E11" s="221"/>
      <c r="F11" s="221"/>
      <c r="G11" s="221"/>
      <c r="H11" s="221"/>
      <c r="I11" s="221"/>
      <c r="J11" s="221"/>
      <c r="K11" s="221"/>
      <c r="L11" s="221"/>
      <c r="M11" s="3"/>
      <c r="N11" s="3"/>
      <c r="O11" s="198"/>
      <c r="P11" s="197"/>
      <c r="S11" s="223"/>
      <c r="T11" s="223"/>
      <c r="U11" s="223"/>
      <c r="V11" s="223"/>
      <c r="W11" s="223"/>
      <c r="X11" s="223"/>
      <c r="Y11" s="223"/>
      <c r="Z11" s="223"/>
      <c r="AA11" s="223"/>
      <c r="AB11" s="223"/>
      <c r="AC11" s="223"/>
      <c r="AD11" s="223"/>
      <c r="AE11" s="223"/>
      <c r="AF11" s="223"/>
      <c r="AG11" s="223"/>
      <c r="AH11" s="223"/>
      <c r="AI11" s="223"/>
    </row>
    <row r="12" spans="1:35" ht="18.75" customHeight="1">
      <c r="A12" s="3"/>
      <c r="B12" s="130"/>
      <c r="C12" s="130"/>
      <c r="D12" s="221"/>
      <c r="E12" s="221"/>
      <c r="F12" s="221"/>
      <c r="G12" s="221"/>
      <c r="H12" s="221"/>
      <c r="I12" s="221"/>
      <c r="J12" s="221"/>
      <c r="K12" s="221"/>
      <c r="L12" s="221"/>
      <c r="M12" s="3"/>
      <c r="N12" s="3"/>
      <c r="O12" s="198"/>
      <c r="P12" s="197"/>
      <c r="S12" s="223"/>
      <c r="T12" s="223"/>
      <c r="U12" s="223"/>
      <c r="V12" s="223"/>
      <c r="W12" s="223"/>
      <c r="X12" s="223"/>
      <c r="Y12" s="223"/>
      <c r="Z12" s="223"/>
      <c r="AA12" s="223"/>
      <c r="AB12" s="223"/>
      <c r="AC12" s="223"/>
      <c r="AD12" s="223"/>
      <c r="AE12" s="223"/>
      <c r="AF12" s="223"/>
      <c r="AG12" s="223"/>
      <c r="AH12" s="223"/>
      <c r="AI12" s="223"/>
    </row>
    <row r="13" spans="1:35" ht="18.75" customHeight="1">
      <c r="A13" s="3"/>
      <c r="B13" s="130"/>
      <c r="C13" s="130"/>
      <c r="D13" s="221"/>
      <c r="E13" s="221"/>
      <c r="F13" s="221"/>
      <c r="G13" s="221"/>
      <c r="H13" s="221"/>
      <c r="I13" s="221"/>
      <c r="J13" s="221"/>
      <c r="K13" s="221"/>
      <c r="L13" s="221"/>
      <c r="M13" s="3"/>
      <c r="N13" s="3"/>
      <c r="O13" s="198"/>
      <c r="P13" s="197"/>
      <c r="S13" s="223"/>
      <c r="T13" s="223"/>
      <c r="U13" s="223"/>
      <c r="V13" s="223"/>
      <c r="W13" s="223"/>
      <c r="X13" s="223"/>
      <c r="Y13" s="223"/>
      <c r="Z13" s="223"/>
      <c r="AA13" s="223"/>
      <c r="AB13" s="223"/>
      <c r="AC13" s="223"/>
      <c r="AD13" s="223"/>
      <c r="AE13" s="223"/>
      <c r="AF13" s="223"/>
      <c r="AG13" s="223"/>
      <c r="AH13" s="223"/>
      <c r="AI13" s="223"/>
    </row>
    <row r="14" spans="1:35" ht="18.75" customHeight="1">
      <c r="A14" s="3"/>
      <c r="B14" s="130"/>
      <c r="C14" s="130"/>
      <c r="D14" s="221"/>
      <c r="E14" s="221"/>
      <c r="F14" s="221"/>
      <c r="G14" s="221"/>
      <c r="H14" s="221"/>
      <c r="I14" s="221"/>
      <c r="J14" s="221"/>
      <c r="K14" s="221"/>
      <c r="L14" s="221"/>
      <c r="M14" s="3"/>
      <c r="N14" s="3"/>
      <c r="O14" s="198"/>
      <c r="P14" s="197"/>
      <c r="S14" s="223"/>
      <c r="T14" s="223"/>
      <c r="U14" s="223"/>
      <c r="V14" s="223"/>
      <c r="W14" s="223"/>
      <c r="X14" s="223"/>
      <c r="Y14" s="223"/>
      <c r="Z14" s="223"/>
      <c r="AA14" s="223"/>
      <c r="AB14" s="223"/>
      <c r="AC14" s="223"/>
      <c r="AD14" s="223"/>
      <c r="AE14" s="223"/>
      <c r="AF14" s="223"/>
      <c r="AG14" s="223"/>
      <c r="AH14" s="223"/>
      <c r="AI14" s="223"/>
    </row>
    <row r="15" spans="1:35" ht="18.75" customHeight="1">
      <c r="A15" s="3"/>
      <c r="B15" s="130"/>
      <c r="C15" s="130"/>
      <c r="D15" s="221"/>
      <c r="E15" s="221"/>
      <c r="F15" s="221"/>
      <c r="G15" s="221"/>
      <c r="H15" s="221"/>
      <c r="I15" s="221"/>
      <c r="J15" s="221"/>
      <c r="K15" s="221"/>
      <c r="L15" s="221"/>
      <c r="M15" s="3"/>
      <c r="N15" s="3"/>
      <c r="O15" s="198"/>
      <c r="P15" s="197"/>
      <c r="S15" s="223"/>
      <c r="T15" s="223"/>
      <c r="U15" s="223"/>
      <c r="V15" s="223"/>
      <c r="W15" s="223"/>
      <c r="X15" s="223"/>
      <c r="Y15" s="223"/>
      <c r="Z15" s="223"/>
      <c r="AA15" s="223"/>
      <c r="AB15" s="223"/>
      <c r="AC15" s="223"/>
      <c r="AD15" s="223"/>
      <c r="AE15" s="223"/>
      <c r="AF15" s="223"/>
      <c r="AG15" s="223"/>
      <c r="AH15" s="223"/>
      <c r="AI15" s="223"/>
    </row>
    <row r="16" spans="1:35" ht="18.75" customHeight="1">
      <c r="A16" s="3"/>
      <c r="B16" s="130"/>
      <c r="C16" s="130"/>
      <c r="D16" s="221"/>
      <c r="E16" s="221"/>
      <c r="F16" s="221"/>
      <c r="G16" s="221"/>
      <c r="H16" s="221"/>
      <c r="I16" s="221"/>
      <c r="J16" s="221"/>
      <c r="K16" s="221"/>
      <c r="L16" s="221"/>
      <c r="M16" s="3"/>
      <c r="N16" s="3"/>
      <c r="O16" s="198"/>
      <c r="P16" s="197"/>
      <c r="S16" s="223"/>
      <c r="T16" s="223"/>
      <c r="U16" s="223"/>
      <c r="V16" s="223"/>
      <c r="W16" s="223"/>
      <c r="X16" s="223"/>
      <c r="Y16" s="223"/>
      <c r="Z16" s="223"/>
      <c r="AA16" s="223"/>
      <c r="AB16" s="223"/>
      <c r="AC16" s="223"/>
      <c r="AD16" s="223"/>
      <c r="AE16" s="223"/>
      <c r="AF16" s="223"/>
      <c r="AG16" s="223"/>
      <c r="AH16" s="223"/>
      <c r="AI16" s="223"/>
    </row>
    <row r="17" spans="1:35" ht="26.25" customHeight="1">
      <c r="A17" s="3"/>
      <c r="B17" s="130"/>
      <c r="C17" s="130"/>
      <c r="D17" s="221"/>
      <c r="E17" s="221"/>
      <c r="F17" s="221"/>
      <c r="G17" s="221"/>
      <c r="H17" s="221"/>
      <c r="I17" s="221"/>
      <c r="J17" s="221"/>
      <c r="K17" s="221"/>
      <c r="L17" s="221"/>
      <c r="M17" s="3"/>
      <c r="N17" s="3"/>
      <c r="O17" s="198"/>
      <c r="P17" s="197"/>
      <c r="S17" s="223"/>
      <c r="T17" s="223"/>
      <c r="U17" s="223"/>
      <c r="V17" s="223"/>
      <c r="W17" s="223"/>
      <c r="X17" s="223"/>
      <c r="Y17" s="223"/>
      <c r="Z17" s="223"/>
      <c r="AA17" s="223"/>
      <c r="AB17" s="223"/>
      <c r="AC17" s="223"/>
      <c r="AD17" s="223"/>
      <c r="AE17" s="223"/>
      <c r="AF17" s="223"/>
      <c r="AG17" s="223"/>
      <c r="AH17" s="223"/>
      <c r="AI17" s="223"/>
    </row>
    <row r="18" spans="1:35" ht="22.5" customHeight="1">
      <c r="A18" s="3"/>
      <c r="B18" s="134"/>
      <c r="C18" s="130"/>
      <c r="D18" s="131"/>
      <c r="E18" s="874"/>
      <c r="F18" s="874"/>
      <c r="G18" s="874"/>
      <c r="H18" s="874"/>
      <c r="I18" s="874"/>
      <c r="J18" s="874"/>
      <c r="K18" s="874"/>
      <c r="L18" s="3"/>
      <c r="M18" s="3"/>
      <c r="N18" s="3"/>
      <c r="O18" s="3"/>
      <c r="P18" s="3"/>
      <c r="S18" s="223"/>
      <c r="T18" s="223"/>
      <c r="U18" s="223"/>
      <c r="V18" s="223"/>
      <c r="W18" s="223"/>
      <c r="X18" s="223"/>
      <c r="Y18" s="223"/>
      <c r="Z18" s="223"/>
      <c r="AA18" s="223"/>
      <c r="AB18" s="223"/>
      <c r="AC18" s="223"/>
      <c r="AD18" s="223"/>
      <c r="AE18" s="223"/>
      <c r="AF18" s="223"/>
      <c r="AG18" s="223"/>
      <c r="AH18" s="223"/>
      <c r="AI18" s="223"/>
    </row>
    <row r="19" spans="1:35" ht="24" customHeight="1">
      <c r="A19" s="3"/>
      <c r="B19" s="875" t="s">
        <v>65</v>
      </c>
      <c r="C19" s="875"/>
      <c r="D19" s="875"/>
      <c r="E19" s="141" t="s">
        <v>62</v>
      </c>
      <c r="F19" s="141" t="s">
        <v>66</v>
      </c>
      <c r="G19" s="877" t="s">
        <v>266</v>
      </c>
      <c r="H19" s="878"/>
      <c r="I19" s="879" t="s">
        <v>267</v>
      </c>
      <c r="J19" s="880"/>
      <c r="K19" s="324" t="s">
        <v>268</v>
      </c>
      <c r="L19" s="881" t="s">
        <v>69</v>
      </c>
      <c r="M19" s="882"/>
      <c r="N19" s="882"/>
      <c r="O19" s="882"/>
      <c r="P19" s="882"/>
      <c r="Q19" s="883"/>
      <c r="S19" s="65" t="s">
        <v>67</v>
      </c>
      <c r="T19" s="66">
        <v>0</v>
      </c>
      <c r="U19" s="67">
        <v>0.3</v>
      </c>
      <c r="V19" s="67">
        <v>0.6</v>
      </c>
      <c r="W19" s="67">
        <v>0.9</v>
      </c>
      <c r="X19" s="67">
        <v>1</v>
      </c>
      <c r="Y19" s="71"/>
      <c r="Z19" s="71"/>
      <c r="AA19" s="65" t="s">
        <v>67</v>
      </c>
      <c r="AB19" s="66">
        <v>0</v>
      </c>
      <c r="AC19" s="67">
        <v>0.2</v>
      </c>
      <c r="AD19" s="67">
        <v>0.4</v>
      </c>
      <c r="AE19" s="67">
        <v>0.6</v>
      </c>
      <c r="AF19" s="67">
        <v>0.8</v>
      </c>
      <c r="AG19" s="71"/>
      <c r="AH19" s="71"/>
      <c r="AI19" s="71"/>
    </row>
    <row r="20" spans="1:35" ht="55.5" customHeight="1">
      <c r="A20" s="3"/>
      <c r="B20" s="876" t="str">
        <f>+'Introducerea datelor'!B118</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C20" s="867"/>
      <c r="D20" s="867"/>
      <c r="E20" s="510">
        <v>0.83</v>
      </c>
      <c r="F20" s="510">
        <v>0.84</v>
      </c>
      <c r="G20" s="860">
        <f>F20/E20</f>
        <v>1.0120481927710843</v>
      </c>
      <c r="H20" s="861"/>
      <c r="I20" s="861"/>
      <c r="J20" s="861"/>
      <c r="K20" s="862"/>
      <c r="L20" s="869" t="s">
        <v>511</v>
      </c>
      <c r="M20" s="870"/>
      <c r="N20" s="870"/>
      <c r="O20" s="870"/>
      <c r="P20" s="870"/>
      <c r="Q20" s="870"/>
      <c r="S20" s="65" t="s">
        <v>68</v>
      </c>
      <c r="T20" s="68">
        <v>0.3</v>
      </c>
      <c r="U20" s="67">
        <v>0.6</v>
      </c>
      <c r="V20" s="67">
        <v>0.9</v>
      </c>
      <c r="W20" s="67">
        <v>1</v>
      </c>
      <c r="X20" s="67">
        <v>2</v>
      </c>
      <c r="Y20" s="71"/>
      <c r="Z20" s="71"/>
      <c r="AA20" s="65" t="s">
        <v>68</v>
      </c>
      <c r="AB20" s="68">
        <v>0.2</v>
      </c>
      <c r="AC20" s="67">
        <v>0.4</v>
      </c>
      <c r="AD20" s="67">
        <v>0.6</v>
      </c>
      <c r="AE20" s="67">
        <v>0.8</v>
      </c>
      <c r="AF20" s="67">
        <v>1</v>
      </c>
      <c r="AG20" s="71"/>
      <c r="AH20" s="71"/>
      <c r="AI20" s="71"/>
    </row>
    <row r="21" spans="1:35" ht="99.75" customHeight="1">
      <c r="A21" s="3"/>
      <c r="B21" s="867" t="str">
        <f>+'Introducerea datelor'!B120</f>
        <v xml:space="preserve">PMTCT-2: Percentage of HIV-positive pregnant women who received antiretrovirals to reduce the risk of mother-to-child transmission // Procentul femeilor gravide infectate cu HIV care au beneficiat de tratament antiretroviral in vederea reducerii riscului de transmitere materno-fetala a infectiei </v>
      </c>
      <c r="C21" s="867"/>
      <c r="D21" s="867"/>
      <c r="E21" s="510">
        <v>0.95</v>
      </c>
      <c r="F21" s="510">
        <v>0.99</v>
      </c>
      <c r="G21" s="860">
        <f>F21/E21</f>
        <v>1.0421052631578949</v>
      </c>
      <c r="H21" s="861"/>
      <c r="I21" s="861"/>
      <c r="J21" s="861"/>
      <c r="K21" s="862"/>
      <c r="L21" s="871" t="s">
        <v>526</v>
      </c>
      <c r="M21" s="872"/>
      <c r="N21" s="872"/>
      <c r="O21" s="872"/>
      <c r="P21" s="872"/>
      <c r="Q21" s="872"/>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228</v>
      </c>
      <c r="AA21" s="69" t="s">
        <v>227</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51" customHeight="1">
      <c r="A22" s="3"/>
      <c r="B22" s="876" t="str">
        <f>+'Introducerea datelor'!B122</f>
        <v>PMTCT-3: Percentage of infants born to HIV-positive women receiving a virological test for HIV within 2 months of birth // Procentul copiilor nascuti de femei  infectate cu HIV care au fost testati la HIV in primele 2 luni de la nastere</v>
      </c>
      <c r="C22" s="867"/>
      <c r="D22" s="867"/>
      <c r="E22" s="510">
        <v>0.9</v>
      </c>
      <c r="F22" s="510">
        <v>0.96740000000000004</v>
      </c>
      <c r="G22" s="860">
        <f>F22/E22</f>
        <v>1.074888888888889</v>
      </c>
      <c r="H22" s="861"/>
      <c r="I22" s="861"/>
      <c r="J22" s="861"/>
      <c r="K22" s="862"/>
      <c r="L22" s="871" t="s">
        <v>529</v>
      </c>
      <c r="M22" s="872"/>
      <c r="N22" s="872"/>
      <c r="O22" s="872"/>
      <c r="P22" s="872"/>
      <c r="Q22" s="872"/>
      <c r="S22" s="69"/>
      <c r="T22" s="67" t="e">
        <f t="shared" ref="T22:W23" si="0">IF($K19&gt;T$19,IF($K19&lt;=T$20,$K19,NA()),NA())</f>
        <v>#N/A</v>
      </c>
      <c r="U22" s="67" t="e">
        <f t="shared" si="0"/>
        <v>#N/A</v>
      </c>
      <c r="V22" s="67" t="e">
        <f t="shared" si="0"/>
        <v>#N/A</v>
      </c>
      <c r="W22" s="67" t="e">
        <f t="shared" si="0"/>
        <v>#N/A</v>
      </c>
      <c r="X22" s="67" t="e">
        <f>IF($K19&gt;X$19,IF($K19&lt;=X$20,1,NA()),NA())</f>
        <v>#N/A</v>
      </c>
      <c r="Y22" s="71"/>
      <c r="Z22" s="194" t="e">
        <f>+'Detalii despre Grant'!#REF!</f>
        <v>#REF!</v>
      </c>
      <c r="AA22" s="67" t="e">
        <f>+IF(Z22="A1",1,IF(Z22="A2",0.8,IF(Z22="B1",0.6,IF(Z22="B2",0.4,0.2))))</f>
        <v>#REF!</v>
      </c>
      <c r="AB22" s="67" t="e">
        <f t="shared" ref="AB22:AF25" si="1">IF($AA22&gt;AB$19,IF($AA22&lt;=AB$20,$AA22,NA()),NA())</f>
        <v>#REF!</v>
      </c>
      <c r="AC22" s="67" t="e">
        <f t="shared" si="1"/>
        <v>#REF!</v>
      </c>
      <c r="AD22" s="67" t="e">
        <f t="shared" si="1"/>
        <v>#REF!</v>
      </c>
      <c r="AE22" s="67" t="e">
        <f t="shared" si="1"/>
        <v>#REF!</v>
      </c>
      <c r="AF22" s="67" t="e">
        <f t="shared" si="1"/>
        <v>#REF!</v>
      </c>
      <c r="AG22" s="71"/>
      <c r="AH22" s="71"/>
      <c r="AI22" s="71"/>
    </row>
    <row r="23" spans="1:35" ht="134.25" customHeight="1">
      <c r="A23" s="3"/>
      <c r="B23" s="867" t="str">
        <f>+'Introducerea datelor'!B124</f>
        <v>TCS-1: Percentage of adults and children currently receiving antiretroviral therapy among all adults and children living with HIV // Procentul adultilor si copiilor in TARV in totalul adultilor si copiilor care traiesc cu HIV</v>
      </c>
      <c r="C23" s="867"/>
      <c r="D23" s="867"/>
      <c r="E23" s="510" t="s">
        <v>411</v>
      </c>
      <c r="F23" s="510" t="s">
        <v>411</v>
      </c>
      <c r="G23" s="860" t="s">
        <v>411</v>
      </c>
      <c r="H23" s="861"/>
      <c r="I23" s="861"/>
      <c r="J23" s="861"/>
      <c r="K23" s="862"/>
      <c r="L23" s="869" t="s">
        <v>527</v>
      </c>
      <c r="M23" s="870"/>
      <c r="N23" s="870"/>
      <c r="O23" s="870"/>
      <c r="P23" s="870"/>
      <c r="Q23" s="870"/>
      <c r="S23" s="69"/>
      <c r="T23" s="67" t="e">
        <f t="shared" si="0"/>
        <v>#N/A</v>
      </c>
      <c r="U23" s="67" t="e">
        <f t="shared" si="0"/>
        <v>#N/A</v>
      </c>
      <c r="V23" s="67" t="e">
        <f t="shared" si="0"/>
        <v>#N/A</v>
      </c>
      <c r="W23" s="67" t="e">
        <f t="shared" si="0"/>
        <v>#N/A</v>
      </c>
      <c r="X23" s="67" t="e">
        <f>IF($K20&gt;X$19,IF($K20&lt;=X$20,1,NA()),NA())</f>
        <v>#N/A</v>
      </c>
      <c r="Y23" s="71"/>
      <c r="Z23" s="194" t="e">
        <f>+'Detalii despre Grant'!#REF!</f>
        <v>#REF!</v>
      </c>
      <c r="AA23" s="67" t="e">
        <f>+IF(Z23="A1",1,IF(Z23="A2",0.8,IF(Z23="B1",0.6,IF(Z23="B2",0.4,0.2))))</f>
        <v>#REF!</v>
      </c>
      <c r="AB23" s="67" t="e">
        <f t="shared" si="1"/>
        <v>#REF!</v>
      </c>
      <c r="AC23" s="67" t="e">
        <f t="shared" si="1"/>
        <v>#REF!</v>
      </c>
      <c r="AD23" s="67" t="e">
        <f t="shared" si="1"/>
        <v>#REF!</v>
      </c>
      <c r="AE23" s="67" t="e">
        <f t="shared" si="1"/>
        <v>#REF!</v>
      </c>
      <c r="AF23" s="67" t="e">
        <f t="shared" si="1"/>
        <v>#REF!</v>
      </c>
      <c r="AG23" s="71"/>
      <c r="AH23" s="71"/>
      <c r="AI23" s="71"/>
    </row>
    <row r="24" spans="1:35" ht="77.25" customHeight="1">
      <c r="A24" s="3"/>
      <c r="B24" s="876" t="str">
        <f>+'Introducerea datelor'!B126</f>
        <v>TCS-2: Percentage of people living with HIV that initiated ART with CD4 count of &lt;200 cells/mm³ // Procentul persoanelor infectate cu HIV care au initiat TARV cu nivelul CD4 &lt;200 celule/mm³</v>
      </c>
      <c r="C24" s="867"/>
      <c r="D24" s="867"/>
      <c r="E24" s="549">
        <f>35%</f>
        <v>0.35</v>
      </c>
      <c r="F24" s="510">
        <v>0.3589</v>
      </c>
      <c r="G24" s="860">
        <f>E24/F24</f>
        <v>0.97520200612984109</v>
      </c>
      <c r="H24" s="861"/>
      <c r="I24" s="861"/>
      <c r="J24" s="861"/>
      <c r="K24" s="862"/>
      <c r="L24" s="873" t="s">
        <v>528</v>
      </c>
      <c r="M24" s="873"/>
      <c r="N24" s="873"/>
      <c r="O24" s="873"/>
      <c r="P24" s="873"/>
      <c r="Q24" s="873"/>
      <c r="S24" s="69"/>
      <c r="T24" s="67" t="e">
        <f t="shared" ref="T24:W25" si="2">IF($K20&gt;T$19,IF($K20&lt;=T$20,$K20,NA()),NA())</f>
        <v>#N/A</v>
      </c>
      <c r="U24" s="67" t="e">
        <f t="shared" si="2"/>
        <v>#N/A</v>
      </c>
      <c r="V24" s="67" t="e">
        <f t="shared" si="2"/>
        <v>#N/A</v>
      </c>
      <c r="W24" s="67" t="e">
        <f t="shared" si="2"/>
        <v>#N/A</v>
      </c>
      <c r="X24" s="67" t="e">
        <f>IF($K20&gt;X$19,IF($K20&lt;=X$20,1,1),NA())</f>
        <v>#N/A</v>
      </c>
      <c r="Y24" s="71"/>
      <c r="Z24" s="194" t="e">
        <f>+'Detalii despre Grant'!#REF!</f>
        <v>#REF!</v>
      </c>
      <c r="AA24" s="67" t="e">
        <f>+IF(Z24="A1",1,IF(Z24="A2",0.8,IF(Z24="B1",0.6,IF(Z24="B2",0.4,0.2))))</f>
        <v>#REF!</v>
      </c>
      <c r="AB24" s="67" t="e">
        <f t="shared" si="1"/>
        <v>#REF!</v>
      </c>
      <c r="AC24" s="67" t="e">
        <f t="shared" si="1"/>
        <v>#REF!</v>
      </c>
      <c r="AD24" s="67" t="e">
        <f t="shared" si="1"/>
        <v>#REF!</v>
      </c>
      <c r="AE24" s="67" t="e">
        <f t="shared" si="1"/>
        <v>#REF!</v>
      </c>
      <c r="AF24" s="67" t="e">
        <f t="shared" si="1"/>
        <v>#REF!</v>
      </c>
      <c r="AG24" s="71"/>
      <c r="AH24" s="71"/>
      <c r="AI24" s="71"/>
    </row>
    <row r="25" spans="1:35" ht="63" customHeight="1">
      <c r="A25" s="3"/>
      <c r="B25" s="857" t="str">
        <f>+'Introducerea datelor'!B128</f>
        <v>TCS-3: Percentage of adults and children that initiated ART, with an undetectable viral load at 12 months (&lt;1000 copies/ml) // Procentul adultilor si copiilor care au initiat TARV, care au incarcatura virala nedetectabila la 12 luni (&lt;1000 copii/ml)</v>
      </c>
      <c r="C25" s="858"/>
      <c r="D25" s="859"/>
      <c r="E25" s="549" t="s">
        <v>411</v>
      </c>
      <c r="F25" s="510" t="s">
        <v>411</v>
      </c>
      <c r="G25" s="860" t="s">
        <v>411</v>
      </c>
      <c r="H25" s="861"/>
      <c r="I25" s="861"/>
      <c r="J25" s="861"/>
      <c r="K25" s="862"/>
      <c r="L25" s="873" t="s">
        <v>530</v>
      </c>
      <c r="M25" s="873"/>
      <c r="N25" s="873"/>
      <c r="O25" s="873"/>
      <c r="P25" s="873"/>
      <c r="Q25" s="873"/>
      <c r="S25" s="69"/>
      <c r="T25" s="67" t="e">
        <f t="shared" si="2"/>
        <v>#N/A</v>
      </c>
      <c r="U25" s="67" t="e">
        <f t="shared" si="2"/>
        <v>#N/A</v>
      </c>
      <c r="V25" s="67" t="e">
        <f t="shared" si="2"/>
        <v>#N/A</v>
      </c>
      <c r="W25" s="67" t="e">
        <f t="shared" si="2"/>
        <v>#N/A</v>
      </c>
      <c r="X25" s="67" t="e">
        <f>IF($K21&gt;X$19,IF($K21&lt;=X$20,1,1),NA())</f>
        <v>#N/A</v>
      </c>
      <c r="Y25" s="71"/>
      <c r="Z25" s="194" t="e">
        <f>+'Detalii despre Grant'!#REF!</f>
        <v>#REF!</v>
      </c>
      <c r="AA25" s="67" t="e">
        <f>+IF(Z25="A1",1,IF(Z25="A2",0.8,IF(Z25="B1",0.6,IF(Z25="B2",0.4,0.2))))</f>
        <v>#REF!</v>
      </c>
      <c r="AB25" s="67" t="e">
        <f t="shared" si="1"/>
        <v>#REF!</v>
      </c>
      <c r="AC25" s="67" t="e">
        <f t="shared" si="1"/>
        <v>#REF!</v>
      </c>
      <c r="AD25" s="67" t="e">
        <f t="shared" si="1"/>
        <v>#REF!</v>
      </c>
      <c r="AE25" s="67" t="e">
        <f t="shared" si="1"/>
        <v>#REF!</v>
      </c>
      <c r="AF25" s="67" t="e">
        <f t="shared" si="1"/>
        <v>#REF!</v>
      </c>
      <c r="AG25" s="71"/>
      <c r="AH25" s="71"/>
      <c r="AI25" s="71"/>
    </row>
    <row r="26" spans="1:35" ht="124.5" hidden="1" customHeight="1">
      <c r="A26" s="3"/>
      <c r="B26" s="867">
        <f>+'Introducerea datelor'!B136</f>
        <v>0</v>
      </c>
      <c r="C26" s="867"/>
      <c r="D26" s="867"/>
      <c r="E26" s="470" t="s">
        <v>407</v>
      </c>
      <c r="F26" s="471">
        <v>50.2</v>
      </c>
      <c r="G26" s="860">
        <v>0.63</v>
      </c>
      <c r="H26" s="861"/>
      <c r="I26" s="861"/>
      <c r="J26" s="861"/>
      <c r="K26" s="862"/>
      <c r="L26" s="869" t="s">
        <v>408</v>
      </c>
      <c r="M26" s="870"/>
      <c r="N26" s="870"/>
      <c r="O26" s="870"/>
      <c r="P26" s="870"/>
      <c r="Q26" s="870"/>
      <c r="S26" s="69"/>
      <c r="T26" s="67" t="e">
        <f>IF(#REF!&gt;T$19,IF(#REF!&lt;=T$20,#REF!,NA()),NA())</f>
        <v>#REF!</v>
      </c>
      <c r="U26" s="67" t="e">
        <f>IF(#REF!&gt;U$19,IF(#REF!&lt;=U$20,#REF!,NA()),NA())</f>
        <v>#REF!</v>
      </c>
      <c r="V26" s="67" t="e">
        <f>IF(#REF!&gt;V$19,IF(#REF!&lt;=V$20,#REF!,NA()),NA())</f>
        <v>#REF!</v>
      </c>
      <c r="W26" s="67" t="e">
        <f>IF(#REF!&gt;W$19,IF(#REF!&lt;=W$20,#REF!,NA()),NA())</f>
        <v>#REF!</v>
      </c>
      <c r="X26" s="67" t="e">
        <f>IF(#REF!&gt;X$19,IF(#REF!&lt;=X$20,1,NA()),NA())</f>
        <v>#REF!</v>
      </c>
      <c r="Y26" s="71"/>
      <c r="Z26" s="71"/>
      <c r="AA26" s="71"/>
      <c r="AB26" s="71"/>
      <c r="AC26" s="71"/>
      <c r="AD26" s="71"/>
      <c r="AE26" s="71"/>
      <c r="AF26" s="71"/>
      <c r="AG26" s="71"/>
      <c r="AH26" s="71"/>
      <c r="AI26" s="71"/>
    </row>
    <row r="27" spans="1:35" ht="375.75" hidden="1" customHeight="1">
      <c r="A27" s="3"/>
      <c r="B27" s="868">
        <f>+'Introducerea datelor'!B138</f>
        <v>0</v>
      </c>
      <c r="C27" s="858"/>
      <c r="D27" s="859"/>
      <c r="E27" s="470">
        <v>2323</v>
      </c>
      <c r="F27" s="471">
        <v>2307</v>
      </c>
      <c r="G27" s="860">
        <f t="shared" ref="G27" si="3">+IF(ISERROR(F27/E27),0,F27/E27)</f>
        <v>0.99311235471373227</v>
      </c>
      <c r="H27" s="861"/>
      <c r="I27" s="861"/>
      <c r="J27" s="861"/>
      <c r="K27" s="862"/>
      <c r="L27" s="870" t="s">
        <v>409</v>
      </c>
      <c r="M27" s="870"/>
      <c r="N27" s="870"/>
      <c r="O27" s="870"/>
      <c r="P27" s="870"/>
      <c r="Q27" s="870"/>
      <c r="S27" s="69"/>
      <c r="T27" s="67" t="e">
        <f>IF(#REF!&gt;T$19,IF(#REF!&lt;=T$20,#REF!,NA()),NA())</f>
        <v>#REF!</v>
      </c>
      <c r="U27" s="67" t="e">
        <f>IF(#REF!&gt;U$19,IF(#REF!&lt;=U$20,#REF!,NA()),NA())</f>
        <v>#REF!</v>
      </c>
      <c r="V27" s="67" t="e">
        <f>IF(#REF!&gt;V$19,IF(#REF!&lt;=V$20,#REF!,NA()),NA())</f>
        <v>#REF!</v>
      </c>
      <c r="W27" s="67" t="e">
        <f>IF(#REF!&gt;W$19,IF(#REF!&lt;=W$20,#REF!,NA()),NA())</f>
        <v>#REF!</v>
      </c>
      <c r="X27" s="67" t="e">
        <f>IF(#REF!&gt;X$19,IF(#REF!&lt;=X$20,1,NA()),NA())</f>
        <v>#REF!</v>
      </c>
      <c r="Y27" s="71"/>
      <c r="Z27" s="71"/>
      <c r="AA27" s="71"/>
      <c r="AB27" s="71"/>
      <c r="AC27" s="71"/>
      <c r="AD27" s="71"/>
      <c r="AE27" s="71"/>
      <c r="AF27" s="71"/>
      <c r="AG27" s="71"/>
      <c r="AH27" s="71"/>
      <c r="AI27" s="71"/>
    </row>
    <row r="28" spans="1:35" ht="22.5" customHeight="1">
      <c r="A28" s="3"/>
      <c r="B28" s="863"/>
      <c r="C28" s="863"/>
      <c r="D28" s="863"/>
      <c r="E28" s="864"/>
      <c r="F28" s="865"/>
      <c r="G28" s="866"/>
      <c r="H28" s="866"/>
      <c r="I28" s="866"/>
      <c r="J28" s="866"/>
      <c r="K28" s="864"/>
      <c r="L28" s="865"/>
      <c r="M28" s="866"/>
      <c r="N28" s="866"/>
      <c r="O28" s="866"/>
      <c r="P28" s="866"/>
      <c r="S28" s="69"/>
      <c r="T28" s="67" t="e">
        <f>IF($K27&gt;T$19,IF($K27&lt;=T$20,$K27,NA()),NA())</f>
        <v>#N/A</v>
      </c>
      <c r="U28" s="67" t="e">
        <f>IF($K27&gt;U$19,IF($K27&lt;=U$20,$K27,NA()),NA())</f>
        <v>#N/A</v>
      </c>
      <c r="V28" s="67" t="e">
        <f>IF($K27&gt;V$19,IF($K27&lt;=V$20,$K27,NA()),NA())</f>
        <v>#N/A</v>
      </c>
      <c r="W28" s="67" t="e">
        <f>IF($K27&gt;W$19,IF($K27&lt;=W$20,$K27,NA()),NA())</f>
        <v>#N/A</v>
      </c>
      <c r="X28" s="67" t="e">
        <f>IF($K27&gt;X$19,IF($K27&lt;=X$20,1,NA()),NA())</f>
        <v>#N/A</v>
      </c>
      <c r="Y28" s="71"/>
      <c r="Z28" s="71"/>
      <c r="AA28" s="71"/>
      <c r="AB28" s="71"/>
      <c r="AC28" s="71"/>
      <c r="AD28" s="71"/>
      <c r="AE28" s="71"/>
      <c r="AF28" s="71"/>
      <c r="AG28" s="71"/>
      <c r="AH28" s="71"/>
      <c r="AI28" s="71"/>
    </row>
    <row r="29" spans="1:35">
      <c r="A29" s="3"/>
      <c r="B29" s="224"/>
      <c r="C29" s="224"/>
      <c r="D29" s="224"/>
      <c r="E29" s="224"/>
      <c r="F29" s="224"/>
      <c r="G29" s="224"/>
      <c r="H29" s="225"/>
      <c r="I29" s="224"/>
      <c r="J29" s="224"/>
      <c r="K29" s="224"/>
      <c r="L29" s="224"/>
      <c r="M29" s="224"/>
      <c r="N29" s="224"/>
      <c r="O29" s="224"/>
      <c r="P29" s="224"/>
      <c r="S29" s="69"/>
      <c r="T29" s="67" t="e">
        <f>IF(#REF!&gt;T$19,IF(#REF!&lt;=T$20,#REF!,NA()),NA())</f>
        <v>#REF!</v>
      </c>
      <c r="U29" s="67" t="e">
        <f>IF(#REF!&gt;U$19,IF(#REF!&lt;=U$20,#REF!,NA()),NA())</f>
        <v>#REF!</v>
      </c>
      <c r="V29" s="67" t="e">
        <f>IF(#REF!&gt;V$19,IF(#REF!&lt;=V$20,#REF!,NA()),NA())</f>
        <v>#REF!</v>
      </c>
      <c r="W29" s="67" t="e">
        <f>IF(#REF!&gt;W$19,IF(#REF!&lt;=W$20,#REF!,NA()),NA())</f>
        <v>#REF!</v>
      </c>
      <c r="X29" s="67" t="e">
        <f>IF(#REF!&gt;X$19,IF(#REF!&lt;=X$20,1,NA()),NA())</f>
        <v>#REF!</v>
      </c>
      <c r="Y29" s="71"/>
      <c r="Z29" s="71"/>
      <c r="AA29" s="71"/>
      <c r="AB29" s="71"/>
      <c r="AC29" s="71"/>
      <c r="AD29" s="71"/>
      <c r="AE29" s="71"/>
      <c r="AF29" s="71"/>
      <c r="AG29" s="71"/>
      <c r="AH29" s="71"/>
      <c r="AI29" s="71"/>
    </row>
    <row r="30" spans="1:35">
      <c r="A30" s="3"/>
      <c r="B30" s="856"/>
      <c r="C30" s="856"/>
      <c r="D30" s="856"/>
      <c r="E30" s="856"/>
      <c r="F30" s="856"/>
      <c r="G30" s="856"/>
      <c r="H30" s="856"/>
      <c r="I30" s="856"/>
      <c r="J30" s="856"/>
      <c r="K30" s="856"/>
      <c r="L30" s="224"/>
      <c r="M30" s="224"/>
      <c r="N30" s="224"/>
      <c r="O30" s="224"/>
      <c r="P30" s="224"/>
      <c r="S30" s="69"/>
      <c r="T30" s="67" t="e">
        <f>IF($K28&gt;T$19,IF($K28&lt;=T$20,$K28,NA()),NA())</f>
        <v>#N/A</v>
      </c>
      <c r="U30" s="67" t="e">
        <f>IF($K28&gt;U$19,IF($K28&lt;=U$20,$K28,NA()),NA())</f>
        <v>#N/A</v>
      </c>
      <c r="V30" s="67" t="e">
        <f>IF($K28&gt;V$19,IF($K28&lt;=V$20,$K28,NA()),NA())</f>
        <v>#N/A</v>
      </c>
      <c r="W30" s="67" t="e">
        <f>IF($K28&gt;W$19,IF($K28&lt;=W$20,$K28,NA()),NA())</f>
        <v>#N/A</v>
      </c>
      <c r="X30" s="67" t="e">
        <f>IF($K28&gt;X$19,IF($K28&lt;=X$20,1,NA()),NA())</f>
        <v>#N/A</v>
      </c>
      <c r="Y30" s="71"/>
      <c r="Z30" s="71"/>
      <c r="AA30" s="71"/>
      <c r="AB30" s="71"/>
      <c r="AC30" s="71"/>
      <c r="AD30" s="71"/>
      <c r="AE30" s="71"/>
      <c r="AF30" s="71"/>
      <c r="AG30" s="71"/>
      <c r="AH30" s="71"/>
      <c r="AI30" s="71"/>
    </row>
    <row r="31" spans="1:35">
      <c r="A31" s="3"/>
      <c r="B31" s="856"/>
      <c r="C31" s="856"/>
      <c r="D31" s="856"/>
      <c r="E31" s="856"/>
      <c r="F31" s="856"/>
      <c r="G31" s="856"/>
      <c r="H31" s="856"/>
      <c r="I31" s="856"/>
      <c r="J31" s="856"/>
      <c r="K31" s="856"/>
      <c r="L31" s="224"/>
      <c r="M31" s="224"/>
      <c r="N31" s="224"/>
      <c r="O31" s="224"/>
      <c r="P31" s="224"/>
      <c r="S31" s="71"/>
      <c r="T31" s="71"/>
      <c r="U31" s="71"/>
      <c r="V31" s="71"/>
      <c r="W31" s="71"/>
      <c r="X31" s="71"/>
      <c r="Y31" s="71"/>
      <c r="Z31" s="71"/>
      <c r="AA31" s="71"/>
      <c r="AB31" s="71"/>
      <c r="AC31" s="71"/>
      <c r="AD31" s="71"/>
      <c r="AE31" s="71"/>
      <c r="AF31" s="71"/>
      <c r="AG31" s="71"/>
      <c r="AH31" s="71"/>
      <c r="AI31" s="71"/>
    </row>
    <row r="32" spans="1:35">
      <c r="A32" s="3"/>
      <c r="B32" s="3"/>
      <c r="C32" s="3"/>
      <c r="D32" s="3"/>
      <c r="E32" s="3"/>
      <c r="F32" s="3"/>
      <c r="G32" s="3"/>
      <c r="H32" s="3"/>
      <c r="I32" s="100"/>
      <c r="J32" s="100"/>
      <c r="K32" s="100"/>
      <c r="L32" s="3"/>
      <c r="M32" s="3"/>
      <c r="N32" s="3"/>
      <c r="O32" s="3"/>
      <c r="P32" s="3"/>
      <c r="S32" s="71"/>
      <c r="T32" s="71"/>
      <c r="U32" s="71"/>
      <c r="V32" s="71"/>
      <c r="W32" s="71"/>
      <c r="X32" s="71"/>
      <c r="Y32" s="71"/>
      <c r="Z32" s="71"/>
      <c r="AA32" s="71"/>
      <c r="AB32" s="71"/>
      <c r="AC32" s="71"/>
      <c r="AD32" s="71"/>
      <c r="AE32" s="71"/>
      <c r="AF32" s="71"/>
      <c r="AG32" s="71"/>
      <c r="AH32" s="71"/>
      <c r="AI32" s="71"/>
    </row>
    <row r="33" spans="1:35">
      <c r="A33" s="3"/>
      <c r="B33" s="3"/>
      <c r="C33" s="3"/>
      <c r="D33" s="3"/>
      <c r="E33" s="3"/>
      <c r="F33" s="3"/>
      <c r="G33" s="3"/>
      <c r="H33" s="3"/>
      <c r="I33" s="142"/>
      <c r="J33" s="143"/>
      <c r="K33" s="143"/>
      <c r="L33" s="3"/>
      <c r="M33" s="3"/>
      <c r="N33" s="3"/>
      <c r="O33" s="3"/>
      <c r="P33" s="3"/>
      <c r="S33" s="71"/>
      <c r="T33" s="71"/>
      <c r="U33" s="71"/>
      <c r="V33" s="71"/>
      <c r="W33" s="71"/>
      <c r="X33" s="71"/>
      <c r="Y33" s="71"/>
      <c r="Z33" s="71"/>
      <c r="AA33" s="71"/>
      <c r="AB33" s="71"/>
      <c r="AC33" s="71"/>
      <c r="AD33" s="71"/>
      <c r="AE33" s="71"/>
      <c r="AF33" s="71"/>
      <c r="AG33" s="71"/>
      <c r="AH33" s="71"/>
      <c r="AI33" s="71"/>
    </row>
    <row r="34" spans="1:35">
      <c r="A34" s="3"/>
      <c r="B34" s="3"/>
      <c r="C34" s="3"/>
      <c r="D34" s="3"/>
      <c r="E34" s="3"/>
      <c r="F34" s="3"/>
      <c r="G34" s="3"/>
      <c r="H34" s="3"/>
      <c r="I34" s="144"/>
      <c r="J34" s="145"/>
      <c r="K34" s="102"/>
      <c r="L34" s="3"/>
      <c r="M34" s="3"/>
      <c r="N34" s="3"/>
      <c r="O34" s="3"/>
      <c r="P34" s="3"/>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46"/>
      <c r="J35" s="145"/>
      <c r="K35" s="102"/>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4"/>
      <c r="J36" s="145"/>
      <c r="K36" s="102"/>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3"/>
      <c r="J37" s="3"/>
      <c r="K37" s="3"/>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3"/>
      <c r="J38" s="3"/>
      <c r="K38" s="3"/>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3"/>
      <c r="J39" s="3"/>
      <c r="K39" s="3"/>
      <c r="L39" s="3"/>
      <c r="M39" s="3"/>
      <c r="N39" s="3"/>
      <c r="O39" s="3"/>
      <c r="P39" s="3"/>
      <c r="S39" s="64"/>
      <c r="T39" s="64"/>
      <c r="U39" s="64"/>
      <c r="V39" s="64"/>
      <c r="W39" s="64"/>
      <c r="X39" s="64"/>
      <c r="Y39" s="64"/>
      <c r="Z39" s="64"/>
      <c r="AA39" s="64"/>
      <c r="AB39" s="64"/>
    </row>
    <row r="40" spans="1:35">
      <c r="S40" s="64"/>
      <c r="T40" s="64"/>
      <c r="U40" s="64"/>
      <c r="V40" s="64"/>
      <c r="W40" s="64"/>
      <c r="X40" s="64"/>
      <c r="Y40" s="64"/>
      <c r="Z40" s="64"/>
      <c r="AA40" s="64"/>
      <c r="AB40" s="64"/>
    </row>
    <row r="41" spans="1:35">
      <c r="S41" s="64"/>
      <c r="T41" s="64"/>
      <c r="U41" s="64"/>
      <c r="V41" s="64"/>
      <c r="W41" s="64"/>
      <c r="X41" s="64"/>
      <c r="Y41" s="64"/>
      <c r="Z41" s="64"/>
      <c r="AA41" s="64"/>
      <c r="AB41" s="64"/>
    </row>
    <row r="42" spans="1:35">
      <c r="S42" s="64"/>
      <c r="T42" s="64"/>
      <c r="U42" s="64"/>
      <c r="V42" s="64"/>
      <c r="W42" s="64"/>
      <c r="X42" s="64"/>
      <c r="Y42" s="64"/>
      <c r="Z42" s="64"/>
      <c r="AA42" s="64"/>
      <c r="AB42" s="64"/>
    </row>
    <row r="43" spans="1:35">
      <c r="S43" s="64"/>
      <c r="T43" s="64"/>
      <c r="U43" s="64"/>
      <c r="V43" s="64"/>
      <c r="W43" s="64"/>
      <c r="X43" s="64"/>
      <c r="Y43" s="64"/>
      <c r="Z43" s="64"/>
      <c r="AA43" s="64"/>
      <c r="AB43" s="64"/>
    </row>
  </sheetData>
  <mergeCells count="49">
    <mergeCell ref="B24:D24"/>
    <mergeCell ref="G24:K24"/>
    <mergeCell ref="L24:Q24"/>
    <mergeCell ref="B23:D23"/>
    <mergeCell ref="G19:H19"/>
    <mergeCell ref="I19:J19"/>
    <mergeCell ref="G23:K23"/>
    <mergeCell ref="G22:K22"/>
    <mergeCell ref="L19:Q19"/>
    <mergeCell ref="B22:D22"/>
    <mergeCell ref="E18:K18"/>
    <mergeCell ref="B19:D19"/>
    <mergeCell ref="B20:D20"/>
    <mergeCell ref="B21:D21"/>
    <mergeCell ref="G20:K20"/>
    <mergeCell ref="G21:K21"/>
    <mergeCell ref="L28:P28"/>
    <mergeCell ref="L20:Q20"/>
    <mergeCell ref="L21:Q21"/>
    <mergeCell ref="L23:Q23"/>
    <mergeCell ref="L26:Q26"/>
    <mergeCell ref="L25:Q25"/>
    <mergeCell ref="L27:Q27"/>
    <mergeCell ref="L22:Q22"/>
    <mergeCell ref="B30:D31"/>
    <mergeCell ref="E30:G31"/>
    <mergeCell ref="H30:K31"/>
    <mergeCell ref="B25:D25"/>
    <mergeCell ref="G25:K25"/>
    <mergeCell ref="B28:E28"/>
    <mergeCell ref="F28:K28"/>
    <mergeCell ref="G26:K26"/>
    <mergeCell ref="G27:K27"/>
    <mergeCell ref="B26:D26"/>
    <mergeCell ref="B27:D27"/>
    <mergeCell ref="B2:Q2"/>
    <mergeCell ref="O3:P3"/>
    <mergeCell ref="D5:N5"/>
    <mergeCell ref="L8:Q8"/>
    <mergeCell ref="F6:K6"/>
    <mergeCell ref="E3:K3"/>
    <mergeCell ref="C4:D4"/>
    <mergeCell ref="M9:Q9"/>
    <mergeCell ref="C3:D3"/>
    <mergeCell ref="E4:L4"/>
    <mergeCell ref="B8:E8"/>
    <mergeCell ref="F8:K8"/>
    <mergeCell ref="C9:E9"/>
    <mergeCell ref="G9:K9"/>
  </mergeCells>
  <phoneticPr fontId="30" type="noConversion"/>
  <conditionalFormatting sqref="C4:D4">
    <cfRule type="cellIs" dxfId="23" priority="83" stopIfTrue="1" operator="equal">
      <formula>"C"</formula>
    </cfRule>
    <cfRule type="cellIs" dxfId="22" priority="84" stopIfTrue="1" operator="equal">
      <formula>"B2"</formula>
    </cfRule>
    <cfRule type="cellIs" dxfId="21" priority="85" stopIfTrue="1" operator="equal">
      <formula>"B1"</formula>
    </cfRule>
  </conditionalFormatting>
  <conditionalFormatting sqref="G20:G21 G26:G27">
    <cfRule type="cellIs" dxfId="20" priority="89" stopIfTrue="1" operator="between">
      <formula>0</formula>
      <formula>0.599</formula>
    </cfRule>
    <cfRule type="cellIs" dxfId="19" priority="90" stopIfTrue="1" operator="between">
      <formula>0.6</formula>
      <formula>0.899</formula>
    </cfRule>
    <cfRule type="cellIs" dxfId="18" priority="91" stopIfTrue="1" operator="greaterThanOrEqual">
      <formula>0.9</formula>
    </cfRule>
  </conditionalFormatting>
  <conditionalFormatting sqref="G22">
    <cfRule type="cellIs" dxfId="17" priority="25" stopIfTrue="1" operator="between">
      <formula>0</formula>
      <formula>0.599</formula>
    </cfRule>
    <cfRule type="cellIs" dxfId="16" priority="26" stopIfTrue="1" operator="between">
      <formula>0.6</formula>
      <formula>0.899</formula>
    </cfRule>
    <cfRule type="cellIs" dxfId="15" priority="27" stopIfTrue="1" operator="greaterThanOrEqual">
      <formula>0.9</formula>
    </cfRule>
  </conditionalFormatting>
  <conditionalFormatting sqref="G24">
    <cfRule type="cellIs" dxfId="14" priority="19" stopIfTrue="1" operator="between">
      <formula>0</formula>
      <formula>0.599</formula>
    </cfRule>
    <cfRule type="cellIs" dxfId="13" priority="20" stopIfTrue="1" operator="between">
      <formula>0.6</formula>
      <formula>0.899</formula>
    </cfRule>
    <cfRule type="cellIs" dxfId="12" priority="21" stopIfTrue="1" operator="greaterThanOrEqual">
      <formula>0.9</formula>
    </cfRule>
  </conditionalFormatting>
  <conditionalFormatting sqref="G23">
    <cfRule type="cellIs" dxfId="11" priority="4" stopIfTrue="1" operator="between">
      <formula>0</formula>
      <formula>0.599</formula>
    </cfRule>
    <cfRule type="cellIs" dxfId="10" priority="5" stopIfTrue="1" operator="between">
      <formula>0.6</formula>
      <formula>0.899</formula>
    </cfRule>
    <cfRule type="cellIs" dxfId="9" priority="6" stopIfTrue="1" operator="greaterThanOrEqual">
      <formula>0.9</formula>
    </cfRule>
  </conditionalFormatting>
  <conditionalFormatting sqref="G25">
    <cfRule type="cellIs" dxfId="8" priority="1" stopIfTrue="1" operator="between">
      <formula>0</formula>
      <formula>0.599</formula>
    </cfRule>
    <cfRule type="cellIs" dxfId="7" priority="2" stopIfTrue="1" operator="between">
      <formula>0.6</formula>
      <formula>0.899</formula>
    </cfRule>
    <cfRule type="cellIs" dxfId="6" priority="3" stopIfTrue="1" operator="greaterThanOrEqual">
      <formula>0.9</formula>
    </cfRule>
  </conditionalFormatting>
  <pageMargins left="0.25" right="0.28645833333333331" top="0.75" bottom="0.75" header="0.3" footer="0.3"/>
  <pageSetup paperSize="9" scale="65" orientation="portrait" r:id="rId1"/>
  <headerFooter alignWithMargins="0">
    <oddFooter>&amp;L&amp;F&amp;C&amp;A&amp;RV1.0          &amp;D</oddFooter>
  </headerFooter>
  <ignoredErrors>
    <ignoredError sqref="X25:Y25 G24" formula="1"/>
    <ignoredError sqref="Z25:AC25" evalError="1" formula="1"/>
    <ignoredError sqref="AD25:AF25 T29:X29"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0"/>
  <sheetViews>
    <sheetView showGridLines="0" view="pageBreakPreview" topLeftCell="A30" zoomScale="130" zoomScaleNormal="130" zoomScaleSheetLayoutView="130" zoomScalePageLayoutView="40" workbookViewId="0">
      <selection activeCell="D35" sqref="D35:G35"/>
    </sheetView>
  </sheetViews>
  <sheetFormatPr defaultRowHeight="11.25"/>
  <cols>
    <col min="1" max="1" width="1.140625" style="31" customWidth="1"/>
    <col min="2" max="2" width="19.28515625" style="31" customWidth="1"/>
    <col min="3" max="3" width="1.140625" style="31" customWidth="1"/>
    <col min="4" max="4" width="17.140625" style="31" customWidth="1"/>
    <col min="5" max="5" width="17.5703125" style="31" customWidth="1"/>
    <col min="6" max="6" width="9.7109375" style="31" customWidth="1"/>
    <col min="7" max="7" width="31.42578125" style="31" customWidth="1"/>
    <col min="8" max="8" width="4.28515625" style="31" customWidth="1"/>
    <col min="9" max="9" width="10.42578125" style="31" customWidth="1"/>
    <col min="10" max="10" width="3.5703125" style="31" customWidth="1"/>
    <col min="11" max="11" width="4.140625" style="32" customWidth="1"/>
    <col min="12" max="12" width="19.85546875" style="31" customWidth="1"/>
    <col min="13" max="13" width="12" style="31" customWidth="1"/>
    <col min="14" max="14" width="14.28515625" style="31" customWidth="1"/>
    <col min="15" max="15" width="2.5703125" style="31" customWidth="1"/>
    <col min="16" max="16384" width="9.140625" style="31"/>
  </cols>
  <sheetData>
    <row r="1" spans="1:15" ht="27" customHeight="1">
      <c r="A1" s="148"/>
      <c r="B1" s="148"/>
      <c r="C1" s="148"/>
      <c r="D1" s="148"/>
      <c r="E1" s="148"/>
      <c r="F1" s="148"/>
      <c r="G1" s="148"/>
      <c r="H1" s="148"/>
      <c r="I1" s="148"/>
      <c r="J1" s="148"/>
      <c r="K1" s="149"/>
      <c r="L1" s="148"/>
      <c r="M1" s="148"/>
      <c r="N1" s="148"/>
    </row>
    <row r="2" spans="1:15" customFormat="1" ht="27.75" customHeight="1">
      <c r="A2" s="3"/>
      <c r="B2" s="851" t="str">
        <f>+"Dashboard:  "&amp;"  "&amp;IF(+'Introducerea datelor'!C4="Please Select","",'Introducerea datelor'!C4&amp;" - ")&amp;IF('Introducerea datelor'!G6="Please Select","",'Introducerea datelor'!G6)</f>
        <v>Dashboard:    Moldova - HIV / AIDS</v>
      </c>
      <c r="C2" s="851"/>
      <c r="D2" s="851"/>
      <c r="E2" s="851"/>
      <c r="F2" s="851"/>
      <c r="G2" s="851"/>
      <c r="H2" s="851"/>
      <c r="I2" s="851"/>
      <c r="J2" s="851"/>
      <c r="K2" s="851"/>
      <c r="L2" s="851"/>
      <c r="M2" s="851"/>
      <c r="N2" s="851"/>
      <c r="O2" s="73"/>
    </row>
    <row r="3" spans="1:15" customFormat="1" ht="18.75">
      <c r="A3" s="3"/>
      <c r="B3" s="130" t="str">
        <f>+IF('Introducerea datelor'!G8="Please Select","",'Introducerea datelor'!G8)</f>
        <v/>
      </c>
      <c r="C3" s="816">
        <f>+IF('Introducerea datelor'!I8="Please Select","",'Introducerea datelor'!I8)</f>
        <v>0</v>
      </c>
      <c r="D3" s="816"/>
      <c r="E3" s="854"/>
      <c r="F3" s="854"/>
      <c r="G3" s="854"/>
      <c r="H3" s="854"/>
      <c r="I3" s="854"/>
      <c r="J3" s="854"/>
      <c r="K3" s="854"/>
      <c r="L3" s="130" t="str">
        <f>+'Introducerea datelor'!B16</f>
        <v>Perioada de Raportare:</v>
      </c>
      <c r="M3" s="196" t="str">
        <f>+'Introducerea datelor'!C16</f>
        <v>P5</v>
      </c>
      <c r="N3" s="196"/>
      <c r="O3" s="31"/>
    </row>
    <row r="4" spans="1:15" customFormat="1" ht="15">
      <c r="A4" s="3"/>
      <c r="B4" s="130" t="str">
        <f>+'Introducerea datelor'!B12</f>
        <v>Ultimul Rating:</v>
      </c>
      <c r="C4" s="904" t="str">
        <f>+IF('Introducerea datelor'!C12="Please Select","",'Introducerea datelor'!C12)</f>
        <v>A1</v>
      </c>
      <c r="D4" s="904"/>
      <c r="E4" s="815" t="str">
        <f>+'Introducerea datelor'!C8</f>
        <v>IP "UCIMP DS"</v>
      </c>
      <c r="F4" s="815"/>
      <c r="G4" s="815"/>
      <c r="H4" s="815"/>
      <c r="I4" s="815"/>
      <c r="J4" s="815"/>
      <c r="K4" s="815"/>
      <c r="L4" s="130" t="str">
        <f>+'Introducerea datelor'!D16</f>
        <v>De la:</v>
      </c>
      <c r="M4" s="197">
        <f>+IF(ISBLANK('Introducerea datelor'!E16),"",'Introducerea datelor'!E16)</f>
        <v>42736</v>
      </c>
      <c r="N4" s="197"/>
      <c r="O4" s="31"/>
    </row>
    <row r="5" spans="1:15" customFormat="1" ht="18.75" customHeight="1">
      <c r="A5" s="3"/>
      <c r="B5" s="130"/>
      <c r="C5" s="130"/>
      <c r="D5" s="131"/>
      <c r="E5" s="815" t="str">
        <f>+'Introducerea datelor'!G4</f>
        <v xml:space="preserve">Fortificarea controlului infecției HIV în RM (2015-2017)
</v>
      </c>
      <c r="F5" s="815"/>
      <c r="G5" s="815"/>
      <c r="H5" s="815"/>
      <c r="I5" s="815"/>
      <c r="J5" s="815"/>
      <c r="K5" s="815"/>
      <c r="L5" s="130" t="str">
        <f>+'Introducerea datelor'!F16</f>
        <v>Pînă la:</v>
      </c>
      <c r="M5" s="197">
        <f>+IF(ISBLANK('Introducerea datelor'!G16),"",'Introducerea datelor'!G16)</f>
        <v>42916</v>
      </c>
      <c r="N5" s="197"/>
    </row>
    <row r="6" spans="1:15" customFormat="1" ht="22.5" customHeight="1">
      <c r="A6" s="3"/>
      <c r="B6" s="135"/>
      <c r="C6" s="136"/>
      <c r="D6" s="137"/>
      <c r="E6" s="903" t="s">
        <v>475</v>
      </c>
      <c r="F6" s="903"/>
      <c r="G6" s="903"/>
      <c r="H6" s="903"/>
      <c r="I6" s="903"/>
      <c r="J6" s="903"/>
      <c r="K6" s="903"/>
      <c r="L6" s="2"/>
      <c r="M6" s="2"/>
      <c r="N6" s="2"/>
    </row>
    <row r="7" spans="1:15" s="33" customFormat="1" ht="4.5" customHeight="1">
      <c r="A7" s="150"/>
      <c r="B7" s="151"/>
      <c r="C7" s="151"/>
      <c r="D7" s="151"/>
      <c r="E7" s="151"/>
      <c r="F7" s="151"/>
      <c r="G7" s="151"/>
      <c r="H7" s="151"/>
      <c r="I7" s="151"/>
      <c r="J7" s="151"/>
      <c r="K7" s="151"/>
      <c r="L7" s="152"/>
      <c r="M7" s="152"/>
      <c r="N7" s="153"/>
    </row>
    <row r="8" spans="1:15" s="33" customFormat="1" ht="21" customHeight="1" thickBot="1">
      <c r="A8" s="150"/>
      <c r="B8" s="898" t="s">
        <v>476</v>
      </c>
      <c r="C8" s="898"/>
      <c r="D8" s="898"/>
      <c r="E8" s="898"/>
      <c r="F8" s="898"/>
      <c r="G8" s="898"/>
      <c r="H8" s="898"/>
      <c r="I8" s="898"/>
      <c r="J8" s="898"/>
      <c r="K8" s="898"/>
      <c r="L8" s="898"/>
      <c r="M8" s="898"/>
      <c r="N8" s="898"/>
    </row>
    <row r="9" spans="1:15" s="33" customFormat="1" ht="3.75" customHeight="1" thickBot="1">
      <c r="A9" s="150"/>
      <c r="B9" s="151"/>
      <c r="C9" s="151"/>
      <c r="D9" s="151"/>
      <c r="E9" s="151"/>
      <c r="F9" s="151"/>
      <c r="G9" s="151"/>
      <c r="H9" s="151"/>
      <c r="I9" s="151"/>
      <c r="J9" s="151"/>
      <c r="K9" s="151"/>
      <c r="L9" s="152"/>
      <c r="M9" s="152"/>
      <c r="N9" s="153"/>
    </row>
    <row r="10" spans="1:15" s="34" customFormat="1" ht="25.5" customHeight="1" thickBot="1">
      <c r="A10" s="154"/>
      <c r="B10" s="911" t="s">
        <v>478</v>
      </c>
      <c r="C10" s="890"/>
      <c r="D10" s="905" t="s">
        <v>477</v>
      </c>
      <c r="E10" s="906"/>
      <c r="F10" s="906"/>
      <c r="G10" s="907"/>
      <c r="H10" s="157"/>
      <c r="I10" s="905" t="s">
        <v>475</v>
      </c>
      <c r="J10" s="906"/>
      <c r="K10" s="906"/>
      <c r="L10" s="906"/>
      <c r="M10" s="906"/>
      <c r="N10" s="907"/>
    </row>
    <row r="11" spans="1:15" s="34" customFormat="1" ht="23.25" customHeight="1">
      <c r="A11" s="154"/>
      <c r="B11" s="414" t="s">
        <v>71</v>
      </c>
      <c r="C11" s="174"/>
      <c r="D11" s="901" t="str">
        <f>IF(ISBLANK(Financiar!C9),"",(Financiar!C9))</f>
        <v xml:space="preserve">conform planului si cererii de debursare </v>
      </c>
      <c r="E11" s="901"/>
      <c r="F11" s="901"/>
      <c r="G11" s="912"/>
      <c r="H11" s="180"/>
      <c r="I11" s="913"/>
      <c r="J11" s="914"/>
      <c r="K11" s="914"/>
      <c r="L11" s="914"/>
      <c r="M11" s="914"/>
      <c r="N11" s="915"/>
    </row>
    <row r="12" spans="1:15" s="34" customFormat="1" ht="130.5" customHeight="1">
      <c r="A12" s="154"/>
      <c r="B12" s="415" t="s">
        <v>72</v>
      </c>
      <c r="C12" s="175"/>
      <c r="D12" s="901" t="str">
        <f>IF(ISBLANK(Financiar!C23),"",(Financiar!C23))</f>
        <v xml:space="preserve">Către 30 iunie 2017, din Grantul „Fortificarea Controlului HIV în Republica Moldova al Fondului Global (nr.: MDA-H-PCIMU) au fost valorificați cumulativ 2.406.248 EUR, ceea ce constituie 75% din totalul de 3.212.688 EUR planificați pentru perioada ianuarie 2015 – iunie 2017 (perioada grantului implementat prin Noul Mecanism de Finanțare al Fondului Global) și 118% din totalul de 2,055,436 EUR planificați a fi valorificați din sursele grantului până la finele perioadei de raportare, variația totală de -350,812 EUR fiind în special condiționată de supracheltuieli cu: realizarea angajamentelor din faza II a grantului consolidat, plati in avans pentru perioadele viitoare in legatura cu achizitionarea de preparate ARV, preturi mai mari, fluctuatii ale cursului de schimb si activitati nebugetate aferente asigurarii controlului calitatii ARV si utilizarea dobanzii pentru achitarea taxelor bancare etc. 
   </v>
      </c>
      <c r="E12" s="901"/>
      <c r="F12" s="901"/>
      <c r="G12" s="912"/>
      <c r="H12" s="180"/>
      <c r="I12" s="892"/>
      <c r="J12" s="893"/>
      <c r="K12" s="893"/>
      <c r="L12" s="893"/>
      <c r="M12" s="893"/>
      <c r="N12" s="894"/>
    </row>
    <row r="13" spans="1:15" s="34" customFormat="1" ht="18" customHeight="1">
      <c r="A13" s="154"/>
      <c r="B13" s="415" t="s">
        <v>73</v>
      </c>
      <c r="C13" s="175"/>
      <c r="D13" s="901" t="str">
        <f>IF(ISBLANK(Financiar!I9),"",(Financiar!I9))</f>
        <v xml:space="preserve">conform cererii de debursare din partea RP </v>
      </c>
      <c r="E13" s="901"/>
      <c r="F13" s="901"/>
      <c r="G13" s="912"/>
      <c r="H13" s="180"/>
      <c r="I13" s="892"/>
      <c r="J13" s="893"/>
      <c r="K13" s="893"/>
      <c r="L13" s="893"/>
      <c r="M13" s="893"/>
      <c r="N13" s="894"/>
    </row>
    <row r="14" spans="1:15" s="34" customFormat="1" ht="55.5" customHeight="1" thickBot="1">
      <c r="A14" s="154"/>
      <c r="B14" s="416" t="s">
        <v>74</v>
      </c>
      <c r="C14" s="176"/>
      <c r="D14" s="899" t="str">
        <f>IF(ISBLANK(Financiar!I23),"",(Financiar!I23))</f>
        <v xml:space="preserve">Raportul de Progres privind implementarea grantului NFM in a. 2016 a fost remis Fondului Global  spre examinare si aprobare la data de 22 martie 2017 (perioada de prezentare a PUDR a fost extinsă în legătură cu modificarea, de către organizația donatoare, a formelor de raportare). </v>
      </c>
      <c r="E14" s="899"/>
      <c r="F14" s="899"/>
      <c r="G14" s="900"/>
      <c r="H14" s="180"/>
      <c r="I14" s="895"/>
      <c r="J14" s="896"/>
      <c r="K14" s="896"/>
      <c r="L14" s="896"/>
      <c r="M14" s="896"/>
      <c r="N14" s="897"/>
    </row>
    <row r="15" spans="1:15" s="34" customFormat="1" ht="4.5" customHeight="1">
      <c r="A15" s="154"/>
      <c r="B15" s="177"/>
      <c r="C15" s="178"/>
      <c r="D15" s="179"/>
      <c r="E15" s="179"/>
      <c r="F15" s="179"/>
      <c r="G15" s="179"/>
      <c r="H15" s="180"/>
      <c r="I15" s="181"/>
      <c r="J15" s="181"/>
      <c r="K15" s="181"/>
      <c r="L15" s="181"/>
      <c r="M15" s="181"/>
      <c r="N15" s="181"/>
      <c r="O15" s="75"/>
    </row>
    <row r="16" spans="1:15" s="33" customFormat="1" ht="21" customHeight="1" thickBot="1">
      <c r="A16" s="150"/>
      <c r="B16" s="898" t="s">
        <v>479</v>
      </c>
      <c r="C16" s="898"/>
      <c r="D16" s="898"/>
      <c r="E16" s="898"/>
      <c r="F16" s="898"/>
      <c r="G16" s="898"/>
      <c r="H16" s="898"/>
      <c r="I16" s="898"/>
      <c r="J16" s="898"/>
      <c r="K16" s="898"/>
      <c r="L16" s="898"/>
      <c r="M16" s="898"/>
      <c r="N16" s="898"/>
    </row>
    <row r="17" spans="1:15" s="34" customFormat="1" ht="3.75" customHeight="1" thickBot="1">
      <c r="A17" s="154"/>
      <c r="B17" s="163"/>
      <c r="C17" s="164"/>
      <c r="D17" s="165"/>
      <c r="E17" s="166"/>
      <c r="F17" s="167"/>
      <c r="G17" s="167"/>
      <c r="H17" s="168"/>
      <c r="I17" s="169"/>
      <c r="J17" s="170"/>
      <c r="K17" s="159"/>
      <c r="L17" s="160"/>
      <c r="M17" s="161"/>
      <c r="N17" s="162"/>
    </row>
    <row r="18" spans="1:15" s="34" customFormat="1" ht="22.5" customHeight="1" thickBot="1">
      <c r="A18" s="154"/>
      <c r="B18" s="890" t="s">
        <v>70</v>
      </c>
      <c r="C18" s="891"/>
      <c r="D18" s="919" t="s">
        <v>477</v>
      </c>
      <c r="E18" s="920"/>
      <c r="F18" s="920"/>
      <c r="G18" s="921"/>
      <c r="H18" s="157"/>
      <c r="I18" s="916" t="s">
        <v>475</v>
      </c>
      <c r="J18" s="917"/>
      <c r="K18" s="917"/>
      <c r="L18" s="917"/>
      <c r="M18" s="918"/>
      <c r="N18" s="918"/>
    </row>
    <row r="19" spans="1:15" s="34" customFormat="1" ht="142.5" customHeight="1">
      <c r="A19" s="154"/>
      <c r="B19" s="417" t="s">
        <v>79</v>
      </c>
      <c r="C19" s="182"/>
      <c r="D19" s="928" t="str">
        <f>IF(ISBLANK(Management!C8),"",(Management!C8))</f>
        <v>Descriere: În cazul IP UCIMPDS a fost stabilită acțiunea de management care condiționează deblocarea si posibilitatea valorificarii fondurilor alocate operaționalizării sistemului informațional SIME HIV de înregistrarea SIME HIV în Registrul sistemelor informationale utilizate la prelucrarea datelor cu caracter personal, in conformitate cu legislația Republicii Moldova, precum și de desemnarea oficială a instituției responsabile pentru SIME HIV.
Statut: A fost aprobat de către Ministerul Sănătății Regulamentul privind organizarea și funcționarea subsistemului informațional integrat ”SIME HIV/SIDA/ITS”, precum si desemnata instituția responsabila pentru administrarea registrului și soluționarea problemelor ce țin de operaționalizarea acestuia. Problema a fost abordata in repetate rinduri la nivelul MS si al Cancelariei de Stat (detalii aditionale sunt prezentate in nota informativa).</v>
      </c>
      <c r="E19" s="928"/>
      <c r="F19" s="928"/>
      <c r="G19" s="929"/>
      <c r="H19" s="183"/>
      <c r="I19" s="908"/>
      <c r="J19" s="909"/>
      <c r="K19" s="909"/>
      <c r="L19" s="909"/>
      <c r="M19" s="909"/>
      <c r="N19" s="910"/>
    </row>
    <row r="20" spans="1:15" ht="20.25" customHeight="1">
      <c r="A20" s="148"/>
      <c r="B20" s="418" t="s">
        <v>80</v>
      </c>
      <c r="C20" s="184"/>
      <c r="D20" s="901" t="str">
        <f>IF(ISBLANK(Management!I8),"",(Management!I8))</f>
        <v>Sunt suplinite toate functiile de personal.</v>
      </c>
      <c r="E20" s="901">
        <f>+'Introducerea datelor'!D73/'Introducerea datelor'!G73</f>
        <v>0</v>
      </c>
      <c r="F20" s="901">
        <f>+('Introducerea datelor'!E73+'Introducerea datelor'!F73)/'Introducerea datelor'!G73</f>
        <v>1</v>
      </c>
      <c r="G20" s="902"/>
      <c r="H20" s="183"/>
      <c r="I20" s="887"/>
      <c r="J20" s="888"/>
      <c r="K20" s="888"/>
      <c r="L20" s="888"/>
      <c r="M20" s="888"/>
      <c r="N20" s="889"/>
      <c r="O20" s="35"/>
    </row>
    <row r="21" spans="1:15" ht="20.25" customHeight="1">
      <c r="A21" s="148"/>
      <c r="B21" s="419" t="s">
        <v>81</v>
      </c>
      <c r="C21" s="184"/>
      <c r="D21" s="901" t="str">
        <f>IF(ISBLANK(Management!C15),"",(Management!C15))</f>
        <v>n/a</v>
      </c>
      <c r="E21" s="901"/>
      <c r="F21" s="901"/>
      <c r="G21" s="902"/>
      <c r="H21" s="183"/>
      <c r="I21" s="887"/>
      <c r="J21" s="888"/>
      <c r="K21" s="888"/>
      <c r="L21" s="888"/>
      <c r="M21" s="888"/>
      <c r="N21" s="889"/>
      <c r="O21" s="35"/>
    </row>
    <row r="22" spans="1:15" ht="20.25" customHeight="1">
      <c r="A22" s="148"/>
      <c r="B22" s="419" t="s">
        <v>82</v>
      </c>
      <c r="C22" s="184"/>
      <c r="D22" s="901" t="str">
        <f>IF(ISBLANK(Management!I15),"",(Management!I15))</f>
        <v>n/a</v>
      </c>
      <c r="E22" s="901"/>
      <c r="F22" s="901"/>
      <c r="G22" s="902"/>
      <c r="H22" s="183"/>
      <c r="I22" s="887"/>
      <c r="J22" s="888"/>
      <c r="K22" s="888"/>
      <c r="L22" s="888"/>
      <c r="M22" s="888"/>
      <c r="N22" s="889"/>
      <c r="O22" s="35"/>
    </row>
    <row r="23" spans="1:15" ht="75.75" customHeight="1">
      <c r="A23" s="148"/>
      <c r="B23" s="419" t="s">
        <v>83</v>
      </c>
      <c r="C23" s="184"/>
      <c r="D23" s="901" t="str">
        <f>IF(ISBLANK(Management!C26),"",(Management!C26))</f>
        <v xml:space="preserve">Preparatele ARV pentru a. 2017 si 6 luni ale a. 2018 sunt in proces de livrare conform graficului stabiliti. Este in proces de negociere livrarea aparatelor aditionale GeneXpert pentru testarea pacientilor la incarcatura virala, livrarile fiind planificate pentru trimestrul IV a.c. Reagentii necesari acoperirii necesitatilor a. 2017 privind monitorizarea pacientilor infectati cu HIV au fost achizitionati, livrarile fiind efectuate in termenii solicitati de institutiile beneficiare. </v>
      </c>
      <c r="E23" s="901"/>
      <c r="F23" s="901"/>
      <c r="G23" s="902"/>
      <c r="H23" s="183"/>
      <c r="I23" s="887"/>
      <c r="J23" s="888"/>
      <c r="K23" s="888"/>
      <c r="L23" s="888"/>
      <c r="M23" s="888"/>
      <c r="N23" s="889"/>
      <c r="O23" s="35"/>
    </row>
    <row r="24" spans="1:15" ht="19.5" customHeight="1" thickBot="1">
      <c r="A24" s="148"/>
      <c r="B24" s="420" t="s">
        <v>84</v>
      </c>
      <c r="C24" s="185"/>
      <c r="D24" s="931" t="str">
        <f>IF(ISBLANK(Management!I26),"",(Management!I26))</f>
        <v>Nu au fost inregistrate lipsuri de medicamente ARV sau intreruperi de tratament.</v>
      </c>
      <c r="E24" s="931"/>
      <c r="F24" s="931"/>
      <c r="G24" s="932"/>
      <c r="H24" s="183"/>
      <c r="I24" s="884"/>
      <c r="J24" s="885"/>
      <c r="K24" s="885"/>
      <c r="L24" s="885"/>
      <c r="M24" s="885"/>
      <c r="N24" s="886"/>
      <c r="O24" s="35"/>
    </row>
    <row r="25" spans="1:15" ht="4.5" customHeight="1">
      <c r="A25" s="150"/>
      <c r="B25" s="155"/>
      <c r="C25" s="156"/>
      <c r="D25" s="171"/>
      <c r="E25" s="172"/>
      <c r="F25" s="173"/>
      <c r="G25" s="173"/>
      <c r="H25" s="157"/>
      <c r="I25" s="172"/>
      <c r="J25" s="158"/>
      <c r="K25" s="159"/>
      <c r="L25" s="160"/>
      <c r="M25" s="161"/>
      <c r="N25" s="162"/>
      <c r="O25" s="35"/>
    </row>
    <row r="26" spans="1:15" s="33" customFormat="1" ht="21" customHeight="1" thickBot="1">
      <c r="A26" s="150"/>
      <c r="B26" s="898" t="s">
        <v>480</v>
      </c>
      <c r="C26" s="898"/>
      <c r="D26" s="898"/>
      <c r="E26" s="898"/>
      <c r="F26" s="898"/>
      <c r="G26" s="898"/>
      <c r="H26" s="898"/>
      <c r="I26" s="898"/>
      <c r="J26" s="898"/>
      <c r="K26" s="898"/>
      <c r="L26" s="898"/>
      <c r="M26" s="898"/>
      <c r="N26" s="898"/>
    </row>
    <row r="27" spans="1:15" ht="10.5" customHeight="1" thickBot="1">
      <c r="A27" s="150"/>
      <c r="B27" s="155"/>
      <c r="C27" s="156"/>
      <c r="D27" s="171"/>
      <c r="E27" s="172"/>
      <c r="F27" s="173"/>
      <c r="G27" s="173"/>
      <c r="H27" s="157"/>
      <c r="I27" s="172"/>
      <c r="J27" s="158"/>
      <c r="K27" s="159"/>
      <c r="L27" s="160"/>
      <c r="M27" s="161"/>
      <c r="N27" s="162"/>
      <c r="O27" s="35"/>
    </row>
    <row r="28" spans="1:15" ht="21.75" customHeight="1" thickBot="1">
      <c r="A28" s="148"/>
      <c r="B28" s="911" t="s">
        <v>2</v>
      </c>
      <c r="C28" s="891"/>
      <c r="D28" s="939" t="s">
        <v>481</v>
      </c>
      <c r="E28" s="940"/>
      <c r="F28" s="940"/>
      <c r="G28" s="941"/>
      <c r="H28" s="157"/>
      <c r="I28" s="939" t="s">
        <v>475</v>
      </c>
      <c r="J28" s="940"/>
      <c r="K28" s="940"/>
      <c r="L28" s="940"/>
      <c r="M28" s="940"/>
      <c r="N28" s="941"/>
      <c r="O28" s="35"/>
    </row>
    <row r="29" spans="1:15" ht="30.75" customHeight="1">
      <c r="A29" s="148"/>
      <c r="B29" s="421" t="s">
        <v>258</v>
      </c>
      <c r="C29" s="186"/>
      <c r="D29" s="942" t="str">
        <f>IF(ISBLANK(Programatic!C9),"",(Programatic!C9))</f>
        <v xml:space="preserve">83,98% (755/899). Indicatorul este pentru a. 2016, raportabil catre 15.08.2017.
</v>
      </c>
      <c r="E29" s="943"/>
      <c r="F29" s="943"/>
      <c r="G29" s="944"/>
      <c r="H29" s="183"/>
      <c r="I29" s="933"/>
      <c r="J29" s="934"/>
      <c r="K29" s="934"/>
      <c r="L29" s="934"/>
      <c r="M29" s="934"/>
      <c r="N29" s="935"/>
      <c r="O29" s="35"/>
    </row>
    <row r="30" spans="1:15" ht="47.25" customHeight="1">
      <c r="A30" s="148"/>
      <c r="B30" s="422" t="s">
        <v>259</v>
      </c>
      <c r="C30" s="187"/>
      <c r="D30" s="930" t="str">
        <f>IF(ISBLANK(Programatic!G9),"",(Programatic!G9))</f>
        <v>93 din cele 94 femei infectate cu HIV care au nascut in semestrul I 2017 au beneficiat de TARV in vederea reducerii riscului de transmitere materno-fetala a infectiei (99%). Nivelul de realizare a tintei - 104%.</v>
      </c>
      <c r="E30" s="926"/>
      <c r="F30" s="926"/>
      <c r="G30" s="927"/>
      <c r="H30" s="183"/>
      <c r="I30" s="936"/>
      <c r="J30" s="937"/>
      <c r="K30" s="937"/>
      <c r="L30" s="937"/>
      <c r="M30" s="937"/>
      <c r="N30" s="938"/>
      <c r="O30" s="35"/>
    </row>
    <row r="31" spans="1:15" ht="41.25" customHeight="1">
      <c r="A31" s="148"/>
      <c r="B31" s="422" t="s">
        <v>260</v>
      </c>
      <c r="C31" s="187"/>
      <c r="D31" s="930" t="str">
        <f>IF(ISBLANK(Programatic!M9),"",(Programatic!M9))</f>
        <v>Tinta pentru acest indicator este anuală, pentru semestrul I fiind raportat doar rezultatul absolut: 4.491.</v>
      </c>
      <c r="E31" s="926"/>
      <c r="F31" s="926"/>
      <c r="G31" s="927"/>
      <c r="H31" s="183"/>
      <c r="I31" s="936"/>
      <c r="J31" s="937"/>
      <c r="K31" s="937"/>
      <c r="L31" s="937"/>
      <c r="M31" s="937"/>
      <c r="N31" s="938"/>
      <c r="O31" s="35"/>
    </row>
    <row r="32" spans="1:15" ht="45" customHeight="1">
      <c r="A32" s="148"/>
      <c r="B32" s="423" t="s">
        <v>75</v>
      </c>
      <c r="C32" s="187"/>
      <c r="D32" s="925" t="str">
        <f>IF(ISBLANK(Programatic!L20),"",(Programatic!L20))</f>
        <v>Rezultatul raportat este pentru cohorta de pacienti HIV+ care au initiat TARV pe parcursul a. 2015 si care erau in viata si in tratament ARV 12 luni dupa initiere):  83,54% (797/954)</v>
      </c>
      <c r="E32" s="926"/>
      <c r="F32" s="926"/>
      <c r="G32" s="927"/>
      <c r="H32" s="183"/>
      <c r="I32" s="936"/>
      <c r="J32" s="937"/>
      <c r="K32" s="937"/>
      <c r="L32" s="937"/>
      <c r="M32" s="937"/>
      <c r="N32" s="938"/>
      <c r="O32" s="35"/>
    </row>
    <row r="33" spans="1:15" ht="102" customHeight="1">
      <c r="A33" s="148"/>
      <c r="B33" s="423" t="s">
        <v>76</v>
      </c>
      <c r="C33" s="187"/>
      <c r="D33" s="925" t="str">
        <f>IF(ISBLANK(Programatic!L21),"",(Programatic!L21))</f>
        <v xml:space="preserve">93 din cele 94 femei infectate cu HIV care au nascut in semestrul I 2017 au beneficiat de TARV in vederea reducerii riscului de transmitere materno-fetala a infectiei (99%). Nivelul de realizare a tintei - 104%.
Copii nascuti de femei HIV+ primesc TARV profilactic si formula de lapte praf timp de 12 luni. 
Activitatile ce tin de acest indicator sunt partial sustinute din Grantul curent. </v>
      </c>
      <c r="E33" s="926"/>
      <c r="F33" s="926"/>
      <c r="G33" s="927"/>
      <c r="H33" s="183"/>
      <c r="I33" s="936"/>
      <c r="J33" s="937"/>
      <c r="K33" s="937"/>
      <c r="L33" s="937"/>
      <c r="M33" s="937"/>
      <c r="N33" s="938"/>
      <c r="O33" s="35"/>
    </row>
    <row r="34" spans="1:15" ht="45.75" customHeight="1">
      <c r="A34" s="148"/>
      <c r="B34" s="423" t="s">
        <v>77</v>
      </c>
      <c r="C34" s="187"/>
      <c r="D34" s="925" t="str">
        <f>IF(ISBLANK(Programatic!L22),"",(Programatic!L22))</f>
        <v>Din cei 153 copii nascuti de femei HIV+ care au atins varsta de 2 luni pe parcursul semestrului I 2017 (i.e. nascuti in perioada 01.11.2016 - 30.04.2017), 138 au fost testati la HIV in primele 2 luni de la nastere.</v>
      </c>
      <c r="E34" s="926"/>
      <c r="F34" s="926"/>
      <c r="G34" s="927"/>
      <c r="H34" s="183"/>
      <c r="I34" s="936"/>
      <c r="J34" s="937"/>
      <c r="K34" s="937"/>
      <c r="L34" s="937"/>
      <c r="M34" s="937"/>
      <c r="N34" s="938"/>
      <c r="O34" s="35"/>
    </row>
    <row r="35" spans="1:15" ht="138.75" customHeight="1">
      <c r="A35" s="148"/>
      <c r="B35" s="423" t="s">
        <v>78</v>
      </c>
      <c r="C35" s="230"/>
      <c r="D35" s="925" t="str">
        <f>IF(ISBLANK(Programatic!L23),"",(Programatic!L23))</f>
        <v>Pentru indicator țintele sunt procentuale și anuale, la jumătate de an fiind raportat doar numărătorul. Numărul pacienților în terapie ARV la 30.06.2017 a fost de 4.811 dintre care: 3.377 - pe malul drept (3.287 adulți și 90 copii (&lt;15 ani), 1.678 bărbați și 1.699 femei) și 1.434 persoane - pe malul stâng al Nistrului, inclusiv 1.400 adulți și 34 copii, 705 bărbați și 729 femei.
Dezagregare:
- Bărbați: 2,383
- Femei:  2,428
- Adulți (15+): 4,687
- Copii (&lt;15): 124
Activitatile in cadrul acestui indicator sunt partial acoperite de Grantul FG.</v>
      </c>
      <c r="E35" s="926"/>
      <c r="F35" s="926"/>
      <c r="G35" s="927"/>
      <c r="H35" s="183"/>
      <c r="I35" s="936"/>
      <c r="J35" s="937"/>
      <c r="K35" s="937"/>
      <c r="L35" s="937"/>
      <c r="M35" s="937"/>
      <c r="N35" s="938"/>
      <c r="O35" s="35"/>
    </row>
    <row r="36" spans="1:15" ht="75" customHeight="1">
      <c r="A36" s="148"/>
      <c r="B36" s="423" t="s">
        <v>85</v>
      </c>
      <c r="C36" s="230"/>
      <c r="D36" s="925" t="str">
        <f>IF(ISBLANK(Programatic!L24),"",(Programatic!L24))</f>
        <v>Procentul persoanelor infectate cu HIV care au inițiat primar terapia ARV cu nivelul CD4&lt;200 celule/mm3: 36% (150/418); nivelul de atingere a țintei – 98% (ținta: &lt;35.0%)
Dezagregare:
- Bărbați:  40,4% (97/240)
- Femei:   35,4% (63/178)</v>
      </c>
      <c r="E36" s="926"/>
      <c r="F36" s="926"/>
      <c r="G36" s="927"/>
      <c r="H36" s="183"/>
      <c r="I36" s="936"/>
      <c r="J36" s="937"/>
      <c r="K36" s="937"/>
      <c r="L36" s="937"/>
      <c r="M36" s="937"/>
      <c r="N36" s="938"/>
      <c r="O36" s="35"/>
    </row>
    <row r="37" spans="1:15" ht="132.75" customHeight="1">
      <c r="A37" s="148"/>
      <c r="B37" s="423" t="s">
        <v>86</v>
      </c>
      <c r="C37" s="230"/>
      <c r="D37" s="925" t="str">
        <f>IF(ISBLANK(Programatic!L25),"",(Programatic!L25))</f>
        <v>Indicatorul este anual, datele fiind colectate și validate annual</v>
      </c>
      <c r="E37" s="926"/>
      <c r="F37" s="926"/>
      <c r="G37" s="927"/>
      <c r="H37" s="183"/>
      <c r="I37" s="922"/>
      <c r="J37" s="923"/>
      <c r="K37" s="923"/>
      <c r="L37" s="923"/>
      <c r="M37" s="923"/>
      <c r="N37" s="924"/>
      <c r="O37" s="35"/>
    </row>
    <row r="38" spans="1:15" ht="150.75" hidden="1" customHeight="1">
      <c r="A38" s="148"/>
      <c r="B38" s="423" t="s">
        <v>89</v>
      </c>
      <c r="C38" s="230"/>
      <c r="D38" s="925" t="str">
        <f>IF(ISBLANK(Programatic!L26),"",(Programatic!L26))</f>
        <v>50.2% of PLWHA have been screened for tuberculosis during year 2012. In absolute figures this represents 2,409 PLWHA (1,725 from the right bank and 684 from the left bank) from the total of 4,800 PLWHA (3,278 on the right bank and 1,522 on the left bank) on evidence at the end of year 2012.
//50.2% din PTHS au fost testați la TB pe parcursul anului 2012. În cifre absolute aceasta constituie 2,409 PTHS (1,725 pe malul drept și 684 pe malul stîng) din totalul de 4,800 PTHS (3,278 de pe malul drept și 1,522 de pe malul stîng) aflați la evidență la finele anului 2012.</v>
      </c>
      <c r="E38" s="926"/>
      <c r="F38" s="926"/>
      <c r="G38" s="927"/>
      <c r="H38" s="183"/>
      <c r="I38" s="936"/>
      <c r="J38" s="937"/>
      <c r="K38" s="937"/>
      <c r="L38" s="937"/>
      <c r="M38" s="937"/>
      <c r="N38" s="938"/>
      <c r="O38" s="35"/>
    </row>
    <row r="39" spans="1:15" ht="409.5" hidden="1" customHeight="1" thickBot="1">
      <c r="A39" s="148"/>
      <c r="B39" s="423" t="s">
        <v>90</v>
      </c>
      <c r="C39" s="188"/>
      <c r="D39" s="925" t="str">
        <f>IF(ISBLANK(Programatic!L27),"",(Programatic!L27))</f>
        <v xml:space="preserve">During the reported period 18 medical staff have been trained on SYMETA use.      
From the beginning of grant implementation a total of 2,307 HCPs have been trained, out of them:
- 101 health care managers (directors of Centers for Family Medicine, main specialists in gynecology and obstetrics, infection diseases physicians) from rayon medical institutions trained in PMTCT, 
- 80 health professionals (counselors on VCT and infection diseases physicians from medical institutions from Transdniester region and from north and south regions of Moldova) trained in VCT, 
- 83 health workers from Youth Friendly Health Centers trained in VCT for HIV counselling within young people, 
- 92 infection diseases physicians from rayon medical institutions trained in testing and second generation surveillance, 
- 1,204 medical staff and mass media representatives trained/informed on tolerance towards PLWHA
- 747 medical staff (dermatovenerealogist and infectionists from 
medical institutions, specialists from Centers of Preventive Medicine
etc.) trained in computer use and SYME HIV/STI use.
// Pe parcursul perioadei raportate au fost instruite 18 persoane jn utilizarea SYMETA.
De la demararea grantului un total de 2,307 PSM au fost instruiți, inclusiv:
-101 manageri din dom. sanitar instruiți în prevenirea transmiterii infecției HIV de la mamă la făt,
-80 PSM instruiți în CTV,
-83 lucrători medicali din centrele prietenoase tinerilor instruiți în CTV pentru consiliere HIV în rîndul tinerilor,
-92 infecționiști din spitalele raionale instruiți în testare și supraveghere de generația a doua, 
-1,204 cadre medicale și reprezentanți ai mass-media insrtuiți/informați referitor la toleranța față de PTHS,
-747 cadre medicale instruite în utilizarea SIME HIV/BTS. 
</v>
      </c>
      <c r="E39" s="926"/>
      <c r="F39" s="926"/>
      <c r="G39" s="927"/>
      <c r="H39" s="183"/>
      <c r="I39" s="945"/>
      <c r="J39" s="946"/>
      <c r="K39" s="946"/>
      <c r="L39" s="946"/>
      <c r="M39" s="946"/>
      <c r="N39" s="947"/>
      <c r="O39" s="35"/>
    </row>
    <row r="40" spans="1:15" ht="14.25">
      <c r="A40" s="148"/>
      <c r="B40" s="189"/>
      <c r="C40" s="189"/>
      <c r="D40" s="190"/>
      <c r="E40" s="148"/>
      <c r="F40" s="189"/>
      <c r="G40" s="189"/>
      <c r="H40" s="148"/>
      <c r="I40" s="191"/>
      <c r="J40" s="148"/>
      <c r="K40" s="192"/>
      <c r="L40" s="192"/>
      <c r="M40" s="192"/>
      <c r="N40" s="192"/>
      <c r="O40" s="35"/>
    </row>
  </sheetData>
  <mergeCells count="61">
    <mergeCell ref="I36:N36"/>
    <mergeCell ref="B28:C28"/>
    <mergeCell ref="I23:N23"/>
    <mergeCell ref="D39:G39"/>
    <mergeCell ref="I28:N28"/>
    <mergeCell ref="D38:G38"/>
    <mergeCell ref="D34:G34"/>
    <mergeCell ref="D29:G29"/>
    <mergeCell ref="D28:G28"/>
    <mergeCell ref="I34:N34"/>
    <mergeCell ref="D35:G35"/>
    <mergeCell ref="D32:G32"/>
    <mergeCell ref="I38:N38"/>
    <mergeCell ref="I39:N39"/>
    <mergeCell ref="I35:N35"/>
    <mergeCell ref="I32:N32"/>
    <mergeCell ref="B8:N8"/>
    <mergeCell ref="D13:G13"/>
    <mergeCell ref="I37:N37"/>
    <mergeCell ref="D37:G37"/>
    <mergeCell ref="D19:G19"/>
    <mergeCell ref="D21:G21"/>
    <mergeCell ref="D36:G36"/>
    <mergeCell ref="D30:G30"/>
    <mergeCell ref="D31:G31"/>
    <mergeCell ref="D24:G24"/>
    <mergeCell ref="D33:G33"/>
    <mergeCell ref="I29:N29"/>
    <mergeCell ref="I33:N33"/>
    <mergeCell ref="I30:N30"/>
    <mergeCell ref="I31:N31"/>
    <mergeCell ref="B26:N26"/>
    <mergeCell ref="I10:N10"/>
    <mergeCell ref="I19:N19"/>
    <mergeCell ref="B10:C10"/>
    <mergeCell ref="D10:G10"/>
    <mergeCell ref="D11:G11"/>
    <mergeCell ref="D12:G12"/>
    <mergeCell ref="I12:N12"/>
    <mergeCell ref="I11:N11"/>
    <mergeCell ref="I18:N18"/>
    <mergeCell ref="D18:G18"/>
    <mergeCell ref="B2:N2"/>
    <mergeCell ref="E5:K5"/>
    <mergeCell ref="E6:K6"/>
    <mergeCell ref="E3:K3"/>
    <mergeCell ref="C4:D4"/>
    <mergeCell ref="E4:K4"/>
    <mergeCell ref="C3:D3"/>
    <mergeCell ref="I24:N24"/>
    <mergeCell ref="I20:N20"/>
    <mergeCell ref="B18:C18"/>
    <mergeCell ref="I13:N13"/>
    <mergeCell ref="I14:N14"/>
    <mergeCell ref="B16:N16"/>
    <mergeCell ref="D14:G14"/>
    <mergeCell ref="D22:G22"/>
    <mergeCell ref="I22:N22"/>
    <mergeCell ref="D23:G23"/>
    <mergeCell ref="D20:G20"/>
    <mergeCell ref="I21:N21"/>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25" right="0.25" top="0.75" bottom="0.75" header="0.3" footer="0.3"/>
  <pageSetup paperSize="9" scale="53" orientation="portrait"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abSelected="1" topLeftCell="A25" zoomScale="110" zoomScaleNormal="110" zoomScaleSheetLayoutView="110" workbookViewId="0">
      <selection activeCell="J18" sqref="J18:J19"/>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830" t="str">
        <f>+"Dashboard:  "&amp;"  "&amp;IF(+'Introducerea datelor'!C4="Please Select","",'Introducerea datelor'!C4&amp;" - ")&amp;IF('Introducerea datelor'!G6="Please Select","",'Introducerea datelor'!G6)</f>
        <v>Dashboard:    Moldova - HIV / AIDS</v>
      </c>
      <c r="C2" s="830"/>
      <c r="D2" s="830"/>
      <c r="E2" s="830"/>
      <c r="F2" s="830"/>
      <c r="G2" s="830"/>
      <c r="H2" s="830"/>
      <c r="I2" s="830"/>
      <c r="J2" s="830"/>
      <c r="K2" s="830"/>
      <c r="L2" s="830"/>
    </row>
    <row r="3" spans="1:13">
      <c r="B3" s="24" t="str">
        <f>+IF('Introducerea datelor'!G8="Please Select","",'Introducerea datelor'!G8)</f>
        <v/>
      </c>
      <c r="C3" s="828">
        <f>+IF('Introducerea datelor'!I8="Please Select","",'Introducerea datelor'!I8)</f>
        <v>0</v>
      </c>
      <c r="D3" s="828"/>
      <c r="E3" s="829"/>
      <c r="F3" s="829"/>
      <c r="G3" s="829"/>
      <c r="H3" s="829"/>
      <c r="I3" s="829"/>
      <c r="J3" s="832" t="str">
        <f>+'Introducerea datelor'!B16</f>
        <v>Perioada de Raportare:</v>
      </c>
      <c r="K3" s="832"/>
      <c r="L3" s="196" t="str">
        <f>+'Introducerea datelor'!C16</f>
        <v>P5</v>
      </c>
      <c r="M3" s="85"/>
    </row>
    <row r="4" spans="1:13">
      <c r="B4" s="24" t="str">
        <f>+'Introducerea datelor'!B12</f>
        <v>Ultimul Rating:</v>
      </c>
      <c r="C4" s="1002" t="s">
        <v>509</v>
      </c>
      <c r="D4" s="1002"/>
      <c r="E4" s="829" t="str">
        <f>+'Introducerea datelor'!C8</f>
        <v>IP "UCIMP DS"</v>
      </c>
      <c r="F4" s="829"/>
      <c r="G4" s="829"/>
      <c r="H4" s="829"/>
      <c r="I4" s="829"/>
      <c r="J4" s="832" t="str">
        <f>+'Introducerea datelor'!D16</f>
        <v>De la:</v>
      </c>
      <c r="K4" s="836"/>
      <c r="L4" s="197">
        <f>+IF(ISBLANK('Introducerea datelor'!E16),"",'Introducerea datelor'!E16)</f>
        <v>42736</v>
      </c>
    </row>
    <row r="5" spans="1:13" ht="18.75" customHeight="1">
      <c r="B5" s="24"/>
      <c r="C5" s="24"/>
      <c r="D5" s="829" t="str">
        <f>+'Introducerea datelor'!G4</f>
        <v xml:space="preserve">Fortificarea controlului infecției HIV în RM (2015-2017)
</v>
      </c>
      <c r="E5" s="829"/>
      <c r="F5" s="829"/>
      <c r="G5" s="829"/>
      <c r="H5" s="829"/>
      <c r="I5" s="829"/>
      <c r="J5" s="829"/>
      <c r="K5" s="24" t="str">
        <f>+'Introducerea datelor'!F16</f>
        <v>Pînă la:</v>
      </c>
      <c r="L5" s="197">
        <f>+IF(ISBLANK('Introducerea datelor'!G16),"",'Introducerea datelor'!G16)</f>
        <v>42916</v>
      </c>
    </row>
    <row r="6" spans="1:13" ht="18.75">
      <c r="B6" s="23"/>
      <c r="C6" s="24"/>
      <c r="D6" s="25"/>
      <c r="E6" s="831" t="s">
        <v>483</v>
      </c>
      <c r="F6" s="831"/>
      <c r="G6" s="831"/>
      <c r="H6" s="831"/>
      <c r="I6" s="831"/>
    </row>
    <row r="7" spans="1:13" ht="18.75">
      <c r="E7" s="72"/>
      <c r="F7" s="72"/>
      <c r="G7" s="72"/>
      <c r="H7" s="72"/>
      <c r="I7" s="72"/>
    </row>
    <row r="8" spans="1:13" s="33" customFormat="1" ht="21" customHeight="1" thickBot="1">
      <c r="B8" s="76" t="s">
        <v>482</v>
      </c>
      <c r="C8" s="76"/>
      <c r="D8" s="76"/>
      <c r="E8" s="76"/>
      <c r="F8" s="76"/>
      <c r="G8" s="76"/>
      <c r="H8" s="76"/>
      <c r="I8" s="76"/>
      <c r="J8" s="76"/>
      <c r="K8" s="76"/>
      <c r="L8" s="76"/>
    </row>
    <row r="9" spans="1:13" ht="6" customHeight="1">
      <c r="B9" s="74"/>
    </row>
    <row r="10" spans="1:13" ht="30.75" customHeight="1">
      <c r="B10" s="987" t="s">
        <v>512</v>
      </c>
      <c r="C10" s="988"/>
      <c r="D10" s="988"/>
      <c r="E10" s="988"/>
      <c r="F10" s="988"/>
      <c r="G10" s="988"/>
      <c r="H10" s="988"/>
      <c r="I10" s="988"/>
      <c r="J10" s="988"/>
      <c r="K10" s="988"/>
      <c r="L10" s="989"/>
    </row>
    <row r="11" spans="1:13" ht="30.75" customHeight="1">
      <c r="B11" s="990"/>
      <c r="C11" s="991"/>
      <c r="D11" s="991"/>
      <c r="E11" s="991"/>
      <c r="F11" s="991"/>
      <c r="G11" s="991"/>
      <c r="H11" s="991"/>
      <c r="I11" s="991"/>
      <c r="J11" s="991"/>
      <c r="K11" s="991"/>
      <c r="L11" s="992"/>
    </row>
    <row r="12" spans="1:13" ht="15.75" thickBot="1"/>
    <row r="13" spans="1:13" ht="26.25" customHeight="1" thickBot="1">
      <c r="B13" s="959" t="s">
        <v>486</v>
      </c>
      <c r="C13" s="960"/>
      <c r="D13" s="960"/>
      <c r="E13" s="961"/>
      <c r="F13" s="77"/>
      <c r="G13" s="955" t="s">
        <v>485</v>
      </c>
      <c r="H13" s="956"/>
      <c r="I13" s="956"/>
      <c r="J13" s="78" t="s">
        <v>488</v>
      </c>
      <c r="K13" s="956" t="s">
        <v>489</v>
      </c>
      <c r="L13" s="993"/>
    </row>
    <row r="14" spans="1:13" ht="13.5" customHeight="1">
      <c r="A14" s="952" t="s">
        <v>487</v>
      </c>
      <c r="B14" s="984"/>
      <c r="C14" s="985"/>
      <c r="D14" s="985"/>
      <c r="E14" s="986"/>
      <c r="F14" s="46"/>
      <c r="G14" s="999"/>
      <c r="H14" s="998"/>
      <c r="I14" s="998"/>
      <c r="J14" s="998"/>
      <c r="K14" s="998"/>
      <c r="L14" s="1003"/>
    </row>
    <row r="15" spans="1:13" ht="13.5" customHeight="1">
      <c r="A15" s="953"/>
      <c r="B15" s="985"/>
      <c r="C15" s="985"/>
      <c r="D15" s="985"/>
      <c r="E15" s="986"/>
      <c r="F15" s="46"/>
      <c r="G15" s="957"/>
      <c r="H15" s="948"/>
      <c r="I15" s="948"/>
      <c r="J15" s="948"/>
      <c r="K15" s="948"/>
      <c r="L15" s="949"/>
    </row>
    <row r="16" spans="1:13" ht="13.5" customHeight="1">
      <c r="A16" s="953"/>
      <c r="B16" s="979"/>
      <c r="C16" s="979"/>
      <c r="D16" s="979"/>
      <c r="E16" s="980"/>
      <c r="F16" s="46"/>
      <c r="G16" s="957"/>
      <c r="H16" s="948"/>
      <c r="I16" s="948"/>
      <c r="J16" s="948"/>
      <c r="K16" s="948"/>
      <c r="L16" s="949"/>
    </row>
    <row r="17" spans="1:12" ht="13.5" customHeight="1">
      <c r="A17" s="953"/>
      <c r="B17" s="979"/>
      <c r="C17" s="979"/>
      <c r="D17" s="979"/>
      <c r="E17" s="980"/>
      <c r="F17" s="46"/>
      <c r="G17" s="957"/>
      <c r="H17" s="948"/>
      <c r="I17" s="948"/>
      <c r="J17" s="948"/>
      <c r="K17" s="948"/>
      <c r="L17" s="949"/>
    </row>
    <row r="18" spans="1:12" ht="13.5" customHeight="1">
      <c r="A18" s="953"/>
      <c r="B18" s="979"/>
      <c r="C18" s="979"/>
      <c r="D18" s="979"/>
      <c r="E18" s="980"/>
      <c r="F18" s="46"/>
      <c r="G18" s="994"/>
      <c r="H18" s="995"/>
      <c r="I18" s="996"/>
      <c r="J18" s="948"/>
      <c r="K18" s="948"/>
      <c r="L18" s="949"/>
    </row>
    <row r="19" spans="1:12" ht="13.5" customHeight="1">
      <c r="A19" s="953"/>
      <c r="B19" s="979"/>
      <c r="C19" s="979"/>
      <c r="D19" s="979"/>
      <c r="E19" s="980"/>
      <c r="F19" s="46"/>
      <c r="G19" s="968"/>
      <c r="H19" s="969"/>
      <c r="I19" s="997"/>
      <c r="J19" s="948"/>
      <c r="K19" s="948"/>
      <c r="L19" s="949"/>
    </row>
    <row r="20" spans="1:12" ht="13.5" customHeight="1">
      <c r="A20" s="953"/>
      <c r="B20" s="979"/>
      <c r="C20" s="979"/>
      <c r="D20" s="979"/>
      <c r="E20" s="980"/>
      <c r="F20" s="46"/>
      <c r="G20" s="957"/>
      <c r="H20" s="948"/>
      <c r="I20" s="948"/>
      <c r="J20" s="948"/>
      <c r="K20" s="948"/>
      <c r="L20" s="949"/>
    </row>
    <row r="21" spans="1:12" ht="13.5" customHeight="1">
      <c r="A21" s="953"/>
      <c r="B21" s="979"/>
      <c r="C21" s="979"/>
      <c r="D21" s="979"/>
      <c r="E21" s="980"/>
      <c r="F21" s="46"/>
      <c r="G21" s="957"/>
      <c r="H21" s="948"/>
      <c r="I21" s="948"/>
      <c r="J21" s="948"/>
      <c r="K21" s="948"/>
      <c r="L21" s="949"/>
    </row>
    <row r="22" spans="1:12" ht="13.5" customHeight="1">
      <c r="A22" s="953"/>
      <c r="B22" s="979"/>
      <c r="C22" s="979"/>
      <c r="D22" s="979"/>
      <c r="E22" s="980"/>
      <c r="F22" s="46"/>
      <c r="G22" s="957"/>
      <c r="H22" s="948"/>
      <c r="I22" s="948"/>
      <c r="J22" s="948"/>
      <c r="K22" s="948"/>
      <c r="L22" s="949"/>
    </row>
    <row r="23" spans="1:12" ht="13.5" customHeight="1">
      <c r="A23" s="953"/>
      <c r="B23" s="979"/>
      <c r="C23" s="979"/>
      <c r="D23" s="979"/>
      <c r="E23" s="980"/>
      <c r="F23" s="46"/>
      <c r="G23" s="957"/>
      <c r="H23" s="948"/>
      <c r="I23" s="948"/>
      <c r="J23" s="948"/>
      <c r="K23" s="948"/>
      <c r="L23" s="949"/>
    </row>
    <row r="24" spans="1:12" ht="13.5" customHeight="1">
      <c r="A24" s="953"/>
      <c r="B24" s="979"/>
      <c r="C24" s="979"/>
      <c r="D24" s="979"/>
      <c r="E24" s="980"/>
      <c r="F24" s="46"/>
      <c r="G24" s="957"/>
      <c r="H24" s="948"/>
      <c r="I24" s="948"/>
      <c r="J24" s="948"/>
      <c r="K24" s="948"/>
      <c r="L24" s="949"/>
    </row>
    <row r="25" spans="1:12" ht="13.5" customHeight="1" thickBot="1">
      <c r="A25" s="954"/>
      <c r="B25" s="981"/>
      <c r="C25" s="981"/>
      <c r="D25" s="981"/>
      <c r="E25" s="982"/>
      <c r="F25" s="46"/>
      <c r="G25" s="962"/>
      <c r="H25" s="963"/>
      <c r="I25" s="963"/>
      <c r="J25" s="963"/>
      <c r="K25" s="963"/>
      <c r="L25" s="1000"/>
    </row>
    <row r="27" spans="1:12" ht="15.75">
      <c r="E27" s="958" t="s">
        <v>490</v>
      </c>
      <c r="F27" s="958"/>
      <c r="G27" s="958"/>
      <c r="H27" s="958"/>
      <c r="I27" s="958"/>
    </row>
    <row r="28" spans="1:12" ht="6" customHeight="1">
      <c r="E28" s="72"/>
      <c r="F28" s="72"/>
      <c r="G28" s="72"/>
      <c r="H28" s="72"/>
      <c r="I28" s="72"/>
    </row>
    <row r="29" spans="1:12" s="33" customFormat="1" ht="21" customHeight="1" thickBot="1">
      <c r="B29" s="76" t="s">
        <v>482</v>
      </c>
      <c r="C29" s="76"/>
      <c r="D29" s="76"/>
      <c r="E29" s="76"/>
      <c r="F29" s="76"/>
      <c r="G29" s="76"/>
      <c r="H29" s="76"/>
      <c r="I29" s="76"/>
      <c r="J29" s="76"/>
      <c r="K29" s="76"/>
      <c r="L29" s="76"/>
    </row>
    <row r="30" spans="1:12" ht="6" customHeight="1" thickBot="1">
      <c r="B30" s="74"/>
    </row>
    <row r="31" spans="1:12" ht="30" customHeight="1" thickBot="1">
      <c r="B31" s="959" t="s">
        <v>485</v>
      </c>
      <c r="C31" s="960"/>
      <c r="D31" s="960"/>
      <c r="E31" s="961"/>
      <c r="F31" s="77"/>
      <c r="G31" s="955" t="s">
        <v>491</v>
      </c>
      <c r="H31" s="956"/>
      <c r="I31" s="956"/>
      <c r="J31" s="78" t="s">
        <v>492</v>
      </c>
      <c r="K31" s="956" t="s">
        <v>493</v>
      </c>
      <c r="L31" s="993"/>
    </row>
    <row r="32" spans="1:12" ht="14.25" customHeight="1">
      <c r="A32" s="952" t="s">
        <v>494</v>
      </c>
      <c r="B32" s="965"/>
      <c r="C32" s="966"/>
      <c r="D32" s="966"/>
      <c r="E32" s="967"/>
      <c r="F32" s="46"/>
      <c r="G32" s="983"/>
      <c r="H32" s="950"/>
      <c r="I32" s="950"/>
      <c r="J32" s="950"/>
      <c r="K32" s="950"/>
      <c r="L32" s="1005"/>
    </row>
    <row r="33" spans="1:12" ht="16.5" customHeight="1">
      <c r="A33" s="953"/>
      <c r="B33" s="968"/>
      <c r="C33" s="969"/>
      <c r="D33" s="969"/>
      <c r="E33" s="970"/>
      <c r="F33" s="46"/>
      <c r="G33" s="964"/>
      <c r="H33" s="951"/>
      <c r="I33" s="951"/>
      <c r="J33" s="951"/>
      <c r="K33" s="951"/>
      <c r="L33" s="1001"/>
    </row>
    <row r="34" spans="1:12">
      <c r="A34" s="953"/>
      <c r="B34" s="971" t="str">
        <f>IF(Recomandari!I41="","",Recomandari!I41)</f>
        <v/>
      </c>
      <c r="C34" s="972"/>
      <c r="D34" s="972"/>
      <c r="E34" s="973"/>
      <c r="F34" s="46"/>
      <c r="G34" s="964"/>
      <c r="H34" s="951"/>
      <c r="I34" s="951"/>
      <c r="J34" s="951"/>
      <c r="K34" s="951"/>
      <c r="L34" s="1001"/>
    </row>
    <row r="35" spans="1:12">
      <c r="A35" s="953"/>
      <c r="B35" s="971"/>
      <c r="C35" s="972"/>
      <c r="D35" s="972"/>
      <c r="E35" s="973"/>
      <c r="F35" s="46"/>
      <c r="G35" s="964"/>
      <c r="H35" s="951"/>
      <c r="I35" s="951"/>
      <c r="J35" s="951"/>
      <c r="K35" s="951"/>
      <c r="L35" s="1001"/>
    </row>
    <row r="36" spans="1:12">
      <c r="A36" s="953"/>
      <c r="B36" s="971" t="str">
        <f>+IF(Recomandari!I51="","",Recomandari!I51)</f>
        <v/>
      </c>
      <c r="C36" s="972"/>
      <c r="D36" s="972"/>
      <c r="E36" s="973"/>
      <c r="F36" s="46"/>
      <c r="G36" s="964"/>
      <c r="H36" s="951"/>
      <c r="I36" s="951"/>
      <c r="J36" s="951"/>
      <c r="K36" s="951"/>
      <c r="L36" s="1001"/>
    </row>
    <row r="37" spans="1:12">
      <c r="A37" s="953"/>
      <c r="B37" s="971"/>
      <c r="C37" s="972"/>
      <c r="D37" s="972"/>
      <c r="E37" s="973"/>
      <c r="F37" s="46"/>
      <c r="G37" s="964"/>
      <c r="H37" s="951"/>
      <c r="I37" s="951"/>
      <c r="J37" s="951"/>
      <c r="K37" s="951"/>
      <c r="L37" s="1001"/>
    </row>
    <row r="38" spans="1:12">
      <c r="A38" s="953"/>
      <c r="B38" s="971"/>
      <c r="C38" s="972"/>
      <c r="D38" s="972"/>
      <c r="E38" s="973"/>
      <c r="F38" s="46"/>
      <c r="G38" s="964"/>
      <c r="H38" s="951"/>
      <c r="I38" s="951"/>
      <c r="J38" s="951"/>
      <c r="K38" s="951"/>
      <c r="L38" s="1001"/>
    </row>
    <row r="39" spans="1:12">
      <c r="A39" s="953"/>
      <c r="B39" s="971"/>
      <c r="C39" s="972"/>
      <c r="D39" s="972"/>
      <c r="E39" s="973"/>
      <c r="F39" s="46"/>
      <c r="G39" s="964"/>
      <c r="H39" s="951"/>
      <c r="I39" s="951"/>
      <c r="J39" s="951"/>
      <c r="K39" s="951"/>
      <c r="L39" s="1001"/>
    </row>
    <row r="40" spans="1:12">
      <c r="A40" s="953"/>
      <c r="B40" s="971"/>
      <c r="C40" s="972"/>
      <c r="D40" s="972"/>
      <c r="E40" s="973"/>
      <c r="F40" s="46"/>
      <c r="G40" s="964"/>
      <c r="H40" s="951"/>
      <c r="I40" s="951"/>
      <c r="J40" s="951"/>
      <c r="K40" s="951"/>
      <c r="L40" s="1001"/>
    </row>
    <row r="41" spans="1:12">
      <c r="A41" s="953"/>
      <c r="B41" s="971"/>
      <c r="C41" s="972"/>
      <c r="D41" s="972"/>
      <c r="E41" s="973"/>
      <c r="F41" s="46"/>
      <c r="G41" s="964"/>
      <c r="H41" s="951"/>
      <c r="I41" s="951"/>
      <c r="J41" s="951"/>
      <c r="K41" s="951"/>
      <c r="L41" s="1001"/>
    </row>
    <row r="42" spans="1:12">
      <c r="A42" s="953"/>
      <c r="B42" s="971"/>
      <c r="C42" s="972"/>
      <c r="D42" s="972"/>
      <c r="E42" s="973"/>
      <c r="F42" s="46"/>
      <c r="G42" s="964"/>
      <c r="H42" s="951"/>
      <c r="I42" s="951"/>
      <c r="J42" s="951"/>
      <c r="K42" s="951"/>
      <c r="L42" s="1001"/>
    </row>
    <row r="43" spans="1:12" ht="15.75" thickBot="1">
      <c r="A43" s="954"/>
      <c r="B43" s="974"/>
      <c r="C43" s="975"/>
      <c r="D43" s="975"/>
      <c r="E43" s="976"/>
      <c r="F43" s="46"/>
      <c r="G43" s="977"/>
      <c r="H43" s="978"/>
      <c r="I43" s="978"/>
      <c r="J43" s="978"/>
      <c r="K43" s="978"/>
      <c r="L43" s="1004"/>
    </row>
  </sheetData>
  <mergeCells count="67">
    <mergeCell ref="K42:L43"/>
    <mergeCell ref="K36:L37"/>
    <mergeCell ref="K38:L39"/>
    <mergeCell ref="K32:L33"/>
    <mergeCell ref="J36:J37"/>
    <mergeCell ref="J40:J41"/>
    <mergeCell ref="J42:J43"/>
    <mergeCell ref="J38:J39"/>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A14:A25"/>
    <mergeCell ref="J18:J19"/>
    <mergeCell ref="J16:J17"/>
    <mergeCell ref="J14:J15"/>
    <mergeCell ref="B16:E17"/>
    <mergeCell ref="G14:I15"/>
    <mergeCell ref="B34:E35"/>
    <mergeCell ref="G34:I35"/>
    <mergeCell ref="J34:J35"/>
    <mergeCell ref="B36:E37"/>
    <mergeCell ref="G36:I37"/>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69" orientation="landscape" r:id="rId1"/>
  <headerFooter alignWithMargins="0">
    <oddFooter>&amp;L&amp;F&amp;C&amp;A&amp;RV1.0          &amp;D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3.xml><?xml version="1.0" encoding="utf-8"?>
<ds:datastoreItem xmlns:ds="http://schemas.openxmlformats.org/officeDocument/2006/customXml" ds:itemID="{EBF073CC-B72F-4A6E-89A6-C2004FB1AA75}">
  <ds:schemaRefs>
    <ds:schemaRef ds:uri="http://schemas.microsoft.com/sharepoint/v3"/>
    <ds:schemaRef ds:uri="http://purl.org/dc/terms/"/>
    <ds:schemaRef ds:uri="http://schemas.microsoft.com/office/2006/documentManagement/types"/>
    <ds:schemaRef ds:uri="http://schemas.openxmlformats.org/package/2006/metadata/core-properties"/>
    <ds:schemaRef ds:uri="http://purl.org/dc/elements/1.1/"/>
    <ds:schemaRef ds:uri="http://purl.org/dc/dcmitype/"/>
    <ds:schemaRef ds:uri="f127e3a1-6a43-4b35-8211-dfdf2a8cace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23</vt:i4>
      </vt:variant>
    </vt:vector>
  </HeadingPairs>
  <TitlesOfParts>
    <vt:vector size="33" baseType="lpstr">
      <vt:lpstr>Meniu</vt:lpstr>
      <vt:lpstr>Lista Indicatorilor</vt:lpstr>
      <vt:lpstr>Introducerea datelor</vt:lpstr>
      <vt:lpstr>Detalii despre Grant</vt:lpstr>
      <vt:lpstr>Financiar</vt:lpstr>
      <vt:lpstr>Management</vt:lpstr>
      <vt:lpstr>Programatic</vt:lpstr>
      <vt:lpstr>Recomandari</vt:lpstr>
      <vt:lpstr>Actiuni</vt:lpstr>
      <vt:lpstr>Setup</vt:lpstr>
      <vt:lpstr>Component</vt:lpstr>
      <vt:lpstr>Countries</vt:lpstr>
      <vt:lpstr>Currency</vt:lpstr>
      <vt:lpstr>LFA</vt:lpstr>
      <vt:lpstr>Medicaments</vt:lpstr>
      <vt:lpstr>PERIOD</vt:lpstr>
      <vt:lpstr>Phase</vt:lpstr>
      <vt:lpstr>Actiuni!Print_Area</vt:lpstr>
      <vt:lpstr>Financiar!Print_Area</vt:lpstr>
      <vt:lpstr>'Introducerea datelor'!Print_Area</vt:lpstr>
      <vt:lpstr>Management!Print_Area</vt:lpstr>
      <vt:lpstr>Programatic!Print_Area</vt:lpstr>
      <vt:lpstr>PrintA</vt:lpstr>
      <vt:lpstr>PrintDataF</vt:lpstr>
      <vt:lpstr>PrintDataM</vt:lpstr>
      <vt:lpstr>PrintF</vt:lpstr>
      <vt:lpstr>PrintGD</vt:lpstr>
      <vt:lpstr>Actiuni!PrintM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F station</cp:lastModifiedBy>
  <cp:lastPrinted>2017-05-15T11:26:41Z</cp:lastPrinted>
  <dcterms:created xsi:type="dcterms:W3CDTF">2008-11-20T16:06:13Z</dcterms:created>
  <dcterms:modified xsi:type="dcterms:W3CDTF">2017-08-09T11:28:26Z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835584</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